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\Users\ABhardwa\My Documents\shortened settlement\Test Stats\"/>
    </mc:Choice>
  </mc:AlternateContent>
  <bookViews>
    <workbookView xWindow="0" yWindow="0" windowWidth="19200" windowHeight="6675" firstSheet="3" activeTab="3"/>
  </bookViews>
  <sheets>
    <sheet name="Sheet1" sheetId="1" state="hidden" r:id="rId1"/>
    <sheet name="Sheet3" sheetId="7" state="hidden" r:id="rId2"/>
    <sheet name="Sheet2" sheetId="6" state="hidden" r:id="rId3"/>
    <sheet name="stats" sheetId="8" r:id="rId4"/>
    <sheet name="Sheet5" sheetId="14" r:id="rId5"/>
    <sheet name="Sheet7" sheetId="13" state="hidden" r:id="rId6"/>
    <sheet name="Sheet6" sheetId="12" state="hidden" r:id="rId7"/>
    <sheet name="Sheet4" sheetId="10" state="hidden" r:id="rId8"/>
  </sheets>
  <definedNames>
    <definedName name="_xlnm.Print_Area" localSheetId="3">stats!$A$1:$U$38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8" l="1"/>
  <c r="U22" i="8"/>
  <c r="U20" i="8"/>
  <c r="T32" i="8" l="1"/>
  <c r="A5" i="14"/>
  <c r="A4" i="14"/>
  <c r="A3" i="14"/>
  <c r="A6" i="14" s="1"/>
  <c r="S22" i="8"/>
  <c r="S20" i="8"/>
  <c r="S32" i="8"/>
  <c r="R32" i="8"/>
  <c r="Q32" i="8" l="1"/>
  <c r="P32" i="8" l="1"/>
  <c r="O20" i="8" l="1"/>
  <c r="O32" i="8"/>
  <c r="N32" i="8" l="1"/>
  <c r="M32" i="8"/>
  <c r="L32" i="8" l="1"/>
  <c r="K20" i="8" l="1"/>
  <c r="K32" i="8"/>
  <c r="H32" i="8" l="1"/>
  <c r="G16" i="8" l="1"/>
  <c r="G14" i="8"/>
  <c r="G15" i="8" s="1"/>
  <c r="G32" i="8"/>
  <c r="F16" i="8" l="1"/>
  <c r="C21" i="8" l="1"/>
  <c r="C16" i="8"/>
  <c r="J2" i="7" l="1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1" i="7"/>
  <c r="K36" i="6" l="1"/>
  <c r="G33" i="6"/>
  <c r="K31" i="6"/>
  <c r="L28" i="6"/>
  <c r="K28" i="6"/>
  <c r="J24" i="6" l="1"/>
  <c r="I24" i="6"/>
  <c r="I23" i="6"/>
  <c r="J23" i="6"/>
  <c r="L24" i="6"/>
  <c r="K24" i="6"/>
  <c r="L23" i="6"/>
  <c r="K23" i="6"/>
  <c r="C23" i="6"/>
  <c r="C8" i="1" l="1"/>
  <c r="N9" i="1" l="1"/>
  <c r="M9" i="1"/>
</calcChain>
</file>

<file path=xl/sharedStrings.xml><?xml version="1.0" encoding="utf-8"?>
<sst xmlns="http://schemas.openxmlformats.org/spreadsheetml/2006/main" count="98" uniqueCount="88">
  <si>
    <t>T+2 statistics</t>
  </si>
  <si>
    <t>Omgeo</t>
  </si>
  <si>
    <t>Trade Affirmation Rate @ cut-off (noon on T+2)</t>
  </si>
  <si>
    <t>Jan</t>
  </si>
  <si>
    <t>Mar</t>
  </si>
  <si>
    <t>Apr</t>
  </si>
  <si>
    <t>T+1</t>
  </si>
  <si>
    <t>T+2</t>
  </si>
  <si>
    <t>NSCC</t>
  </si>
  <si>
    <t>CMU Trade Matching Rate (% trades matched prior to cut-off)</t>
  </si>
  <si>
    <t>NSCC Clearing</t>
  </si>
  <si>
    <t>- % of Failing Value</t>
  </si>
  <si>
    <t>CNS Fails (% of failing value) - July YTD</t>
  </si>
  <si>
    <t xml:space="preserve">Omgeo </t>
  </si>
  <si>
    <t>DTC Fails</t>
  </si>
  <si>
    <t>DTC</t>
  </si>
  <si>
    <t>Comments</t>
  </si>
  <si>
    <t>same day settling trades</t>
  </si>
  <si>
    <t>1 day settling trades</t>
  </si>
  <si>
    <t>2 days settling trades</t>
  </si>
  <si>
    <t>3 days settling trades</t>
  </si>
  <si>
    <t>CMU</t>
  </si>
  <si>
    <t>(total number of trades -  between 35,000 and 50,000)</t>
  </si>
  <si>
    <t xml:space="preserve">% Regular Way Trades </t>
  </si>
  <si>
    <t>% Extended settlement trades ( will report % T+3 trades post go-live)</t>
  </si>
  <si>
    <t>T+3 Baseline</t>
  </si>
  <si>
    <t>CYCLE</t>
  </si>
  <si>
    <t>TRADE CYCLE</t>
  </si>
  <si>
    <t>COUNT</t>
  </si>
  <si>
    <t>AVG</t>
  </si>
  <si>
    <r>
      <t xml:space="preserve">CYCLE AVG </t>
    </r>
    <r>
      <rPr>
        <b/>
        <sz val="11"/>
        <color rgb="FF000000"/>
        <rFont val="Calibri"/>
        <family val="2"/>
      </rPr>
      <t>%*</t>
    </r>
  </si>
  <si>
    <t>TOTAL</t>
  </si>
  <si>
    <t>TRADE COUNT</t>
  </si>
  <si>
    <t>TOTAL AVG</t>
  </si>
  <si>
    <r>
      <t xml:space="preserve">TOTAL AVG </t>
    </r>
    <r>
      <rPr>
        <b/>
        <sz val="11"/>
        <color rgb="FF000000"/>
        <rFont val="Calibri"/>
        <family val="2"/>
      </rPr>
      <t>%</t>
    </r>
  </si>
  <si>
    <t>Total</t>
  </si>
  <si>
    <t>Totals</t>
  </si>
  <si>
    <t>T+3 Baseline based on 2017 YTD data.  Recent affirmation rates @ 92% have been slightly higher than average.Stats for 9/5 reflect affirmation rate for trades settling 9/6- which were affirmed by noon on 9/1</t>
  </si>
  <si>
    <t>CMU % trades matched on T</t>
  </si>
  <si>
    <t xml:space="preserve">  DTC Fails Rate</t>
  </si>
  <si>
    <t xml:space="preserve">          % Trades affirmed by the cut-off time</t>
  </si>
  <si>
    <t xml:space="preserve">        % Regular Way Trades</t>
  </si>
  <si>
    <t xml:space="preserve">        % Extended Settlement Trades</t>
  </si>
  <si>
    <t xml:space="preserve">  CMU RTTM Trade Matching Rate</t>
  </si>
  <si>
    <t xml:space="preserve">          % Trades matched on T</t>
  </si>
  <si>
    <t>NSCC Trade Capture - UTC</t>
  </si>
  <si>
    <t xml:space="preserve">  UTC Settlement Mode (Equity Clearing Transactions)</t>
  </si>
  <si>
    <t>Baseline</t>
  </si>
  <si>
    <t>CNS Fails</t>
  </si>
  <si>
    <t xml:space="preserve">  CNS Fails Rate </t>
  </si>
  <si>
    <t>DTCC REPORTED STATISTICS</t>
  </si>
  <si>
    <t>Pre and Post T2 Stats</t>
  </si>
  <si>
    <t xml:space="preserve">T3 Settlement Cycle
</t>
  </si>
  <si>
    <t>T2 Settlement Cycle</t>
  </si>
  <si>
    <t xml:space="preserve">        % Shortened Settlement Trades</t>
  </si>
  <si>
    <t xml:space="preserve">  TradeSuite Settlement Mode (Institutional Trades)</t>
  </si>
  <si>
    <t>-</t>
  </si>
  <si>
    <r>
      <t>8.73%</t>
    </r>
    <r>
      <rPr>
        <vertAlign val="superscript"/>
        <sz val="12"/>
        <rFont val="Arial"/>
        <family val="2"/>
      </rPr>
      <t xml:space="preserve"> (b)</t>
    </r>
  </si>
  <si>
    <r>
      <t>2.18%</t>
    </r>
    <r>
      <rPr>
        <vertAlign val="superscript"/>
        <sz val="12"/>
        <rFont val="Arial"/>
        <family val="2"/>
      </rPr>
      <t xml:space="preserve"> (a)</t>
    </r>
  </si>
  <si>
    <r>
      <t>90.09%</t>
    </r>
    <r>
      <rPr>
        <vertAlign val="superscript"/>
        <sz val="12"/>
        <rFont val="Arial"/>
        <family val="2"/>
      </rPr>
      <t xml:space="preserve"> (c)</t>
    </r>
  </si>
  <si>
    <r>
      <t>(a)</t>
    </r>
    <r>
      <rPr>
        <sz val="10"/>
        <color theme="1"/>
        <rFont val="Arial"/>
        <family val="2"/>
      </rPr>
      <t xml:space="preserve"> Includes trades submitted prior to 9/5/17</t>
    </r>
  </si>
  <si>
    <t xml:space="preserve">  TradeSuite Affirmation Rate </t>
  </si>
  <si>
    <r>
      <t xml:space="preserve">(b) </t>
    </r>
    <r>
      <rPr>
        <sz val="10"/>
        <color theme="1"/>
        <rFont val="Arial"/>
        <family val="2"/>
      </rPr>
      <t>Higher DTC fails on 9/5/17 due to one firm that experienced a technical processing issue that caused duplicative Deliver Order (DO) instructions to DTC.  Erroneous instructions were remedied through DO drops.  Excluding this anomaly, DTC fails were at par with the T+3 baseline.</t>
    </r>
  </si>
  <si>
    <r>
      <t>2.28%</t>
    </r>
    <r>
      <rPr>
        <vertAlign val="superscript"/>
        <sz val="12"/>
        <rFont val="Arial"/>
        <family val="2"/>
      </rPr>
      <t xml:space="preserve"> (a)</t>
    </r>
  </si>
  <si>
    <r>
      <t>1.78%</t>
    </r>
    <r>
      <rPr>
        <vertAlign val="superscript"/>
        <sz val="12"/>
        <rFont val="Arial"/>
        <family val="2"/>
      </rPr>
      <t xml:space="preserve"> (a)</t>
    </r>
  </si>
  <si>
    <t xml:space="preserve">          % Trades affirmed on T (same day affirmation)</t>
  </si>
  <si>
    <t>(TD =9/6/17, SD=9/8/17, Affirmation cut-off = 11.30 ET on  9/7/17)</t>
  </si>
  <si>
    <t>(TD =9/5/17, SD=9/7/17, Affirmation cut-off = 11.30 ET on  9/6/17)</t>
  </si>
  <si>
    <t>(TD =9/7/17, SD=9/11/17, Affirmation cut-off = 11.30 ET on  9/8/17)</t>
  </si>
  <si>
    <r>
      <t xml:space="preserve">(c) </t>
    </r>
    <r>
      <rPr>
        <sz val="10"/>
        <color theme="1"/>
        <rFont val="Arial"/>
        <family val="2"/>
      </rPr>
      <t>The affirmation rate pertains to institutional trades with Trade Date (TD) of 9/5/17 (first T+2 business day) and Settlement Date (SD) of 9/7/17.  These trades were subject to the T+2 trade affirmation cut-off of 11.30 ET on T+1 or 9/6/1</t>
    </r>
    <r>
      <rPr>
        <sz val="11"/>
        <color theme="1"/>
        <rFont val="Arial"/>
        <family val="2"/>
      </rPr>
      <t>7</t>
    </r>
  </si>
  <si>
    <t>(TD =9/8/17, SD=9/12/17, Affirmation cut-off = 11.30 ET on  9/11/17)</t>
  </si>
  <si>
    <t>(TD =9/11/17, SD=9/13/17, Affirmation cut-off = 11.30 ET on  9/12/17)</t>
  </si>
  <si>
    <t>(TD =9/12/17, SD=9/14/17, Affirmation cut-off = 11.30 ET on  9/13/17)</t>
  </si>
  <si>
    <t>(TD =9/13/17, SD=9/15/17, Affirmation cut-off = 11.30 ET on  9/14/17)</t>
  </si>
  <si>
    <t>(TD =9/14/17, SD=9/18/17, Affirmation cut-off = 11.30 ET on  9/15/17)</t>
  </si>
  <si>
    <t>(TD =9/15/17, SD=9/19/17, Affirmation cut-off = 11.30 ET on  9/18/17)</t>
  </si>
  <si>
    <t>(TD =9/18/17, SD=9/20/17, Affirmation cut-off = 11.30 ET on  9/19/17)</t>
  </si>
  <si>
    <t>(TD =9/19/17, SD=9/21/17, Affirmation cut-off = 11.30 ET on  9/20/17)</t>
  </si>
  <si>
    <t>(TD =9/20/17, SD=9/22/17, Affirmation cut-off = 11.30 ET on  9/21/17)</t>
  </si>
  <si>
    <t>(TD =9/21/17, SD=9/25/17, Affirmation cut-off = 11.30 ET on  9/22/17)</t>
  </si>
  <si>
    <t>(TD =9/22/17, SD=9/26/17, Affirmation cut-off = 11.30 ET on  9/25/17)</t>
  </si>
  <si>
    <t>UTC for sell side trades</t>
  </si>
  <si>
    <t>TradeSuite for institutional trades</t>
  </si>
  <si>
    <t>Stats are closely aligned with the T3 baseline and very limited movement has been tracked to date</t>
  </si>
  <si>
    <t xml:space="preserve">CNS for value transactions - values will be </t>
  </si>
  <si>
    <t>(TD =9/26/17, SD=9/28/17, Affirmation cut-off = 11.30 ET on  9/27/17)</t>
  </si>
  <si>
    <t>(TD =9/25/17, SD=9/27/17, Affirmation cut-off = 11.30 ET on  9/26/17)</t>
  </si>
  <si>
    <t>(TD =9/27/17, SD=9/29/17, Affirmation cut-off = 11.30 ET on  9/28/17)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</si>
</sst>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vertAlign val="superscript"/>
      <sz val="12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2" fillId="0" borderId="0" xfId="0" quotePrefix="1" applyFont="1"/>
    <xf numFmtId="0" fontId="0" fillId="0" borderId="0" xfId="0" quotePrefix="1" applyFont="1"/>
    <xf numFmtId="164" fontId="0" fillId="0" borderId="0" xfId="0" applyNumberFormat="1"/>
    <xf numFmtId="16" fontId="2" fillId="0" borderId="0" xfId="0" applyNumberFormat="1" applyFont="1"/>
    <xf numFmtId="164" fontId="0" fillId="0" borderId="0" xfId="1" applyNumberFormat="1" applyFont="1"/>
    <xf numFmtId="0" fontId="0" fillId="0" borderId="0" xfId="0" applyFont="1"/>
    <xf numFmtId="164" fontId="0" fillId="2" borderId="0" xfId="0" applyNumberFormat="1" applyFill="1"/>
    <xf numFmtId="3" fontId="6" fillId="0" borderId="3" xfId="0" applyNumberFormat="1" applyFont="1" applyBorder="1" applyAlignment="1">
      <alignment horizontal="right" vertical="center"/>
    </xf>
    <xf numFmtId="14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10" fontId="8" fillId="0" borderId="3" xfId="0" applyNumberFormat="1" applyFont="1" applyBorder="1" applyAlignment="1">
      <alignment horizontal="right" vertical="center"/>
    </xf>
    <xf numFmtId="10" fontId="0" fillId="0" borderId="0" xfId="1" applyNumberFormat="1" applyFont="1"/>
    <xf numFmtId="10" fontId="0" fillId="0" borderId="0" xfId="0" applyNumberFormat="1"/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9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5" fillId="0" borderId="9" xfId="0" applyFont="1" applyBorder="1"/>
    <xf numFmtId="3" fontId="5" fillId="0" borderId="10" xfId="0" applyNumberFormat="1" applyFont="1" applyBorder="1"/>
    <xf numFmtId="0" fontId="5" fillId="0" borderId="10" xfId="0" applyFont="1" applyBorder="1"/>
    <xf numFmtId="3" fontId="5" fillId="0" borderId="5" xfId="0" applyNumberFormat="1" applyFont="1" applyBorder="1"/>
    <xf numFmtId="0" fontId="5" fillId="0" borderId="8" xfId="0" applyFont="1" applyBorder="1"/>
    <xf numFmtId="0" fontId="5" fillId="0" borderId="11" xfId="0" applyFont="1" applyBorder="1"/>
    <xf numFmtId="10" fontId="5" fillId="0" borderId="11" xfId="1" applyNumberFormat="1" applyFont="1" applyBorder="1"/>
    <xf numFmtId="10" fontId="5" fillId="0" borderId="3" xfId="1" applyNumberFormat="1" applyFont="1" applyBorder="1"/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0" fontId="9" fillId="0" borderId="0" xfId="0" applyFont="1"/>
    <xf numFmtId="10" fontId="9" fillId="0" borderId="0" xfId="1" applyNumberFormat="1" applyFont="1"/>
    <xf numFmtId="9" fontId="8" fillId="0" borderId="3" xfId="0" applyNumberFormat="1" applyFont="1" applyBorder="1" applyAlignment="1">
      <alignment horizontal="right" vertical="center"/>
    </xf>
    <xf numFmtId="9" fontId="0" fillId="0" borderId="0" xfId="0" applyNumberFormat="1" applyFont="1"/>
    <xf numFmtId="0" fontId="0" fillId="2" borderId="0" xfId="0" applyFill="1"/>
    <xf numFmtId="0" fontId="16" fillId="6" borderId="14" xfId="0" applyFont="1" applyFill="1" applyBorder="1" applyAlignment="1">
      <alignment horizontal="center" vertical="center"/>
    </xf>
    <xf numFmtId="0" fontId="16" fillId="2" borderId="15" xfId="0" applyFont="1" applyFill="1" applyBorder="1"/>
    <xf numFmtId="0" fontId="17" fillId="2" borderId="16" xfId="0" applyFont="1" applyFill="1" applyBorder="1"/>
    <xf numFmtId="0" fontId="16" fillId="2" borderId="16" xfId="0" applyFont="1" applyFill="1" applyBorder="1"/>
    <xf numFmtId="0" fontId="17" fillId="2" borderId="17" xfId="0" applyFont="1" applyFill="1" applyBorder="1"/>
    <xf numFmtId="164" fontId="15" fillId="2" borderId="6" xfId="0" applyNumberFormat="1" applyFont="1" applyFill="1" applyBorder="1"/>
    <xf numFmtId="10" fontId="15" fillId="2" borderId="6" xfId="0" applyNumberFormat="1" applyFont="1" applyFill="1" applyBorder="1"/>
    <xf numFmtId="0" fontId="16" fillId="2" borderId="8" xfId="0" applyFont="1" applyFill="1" applyBorder="1"/>
    <xf numFmtId="0" fontId="14" fillId="7" borderId="19" xfId="0" applyFont="1" applyFill="1" applyBorder="1" applyAlignment="1">
      <alignment horizontal="center" vertical="center" wrapText="1"/>
    </xf>
    <xf numFmtId="164" fontId="15" fillId="7" borderId="13" xfId="0" applyNumberFormat="1" applyFont="1" applyFill="1" applyBorder="1"/>
    <xf numFmtId="164" fontId="15" fillId="7" borderId="6" xfId="0" applyNumberFormat="1" applyFont="1" applyFill="1" applyBorder="1"/>
    <xf numFmtId="164" fontId="15" fillId="7" borderId="12" xfId="0" applyNumberFormat="1" applyFont="1" applyFill="1" applyBorder="1"/>
    <xf numFmtId="10" fontId="15" fillId="7" borderId="6" xfId="0" applyNumberFormat="1" applyFont="1" applyFill="1" applyBorder="1"/>
    <xf numFmtId="10" fontId="15" fillId="7" borderId="13" xfId="0" applyNumberFormat="1" applyFont="1" applyFill="1" applyBorder="1"/>
    <xf numFmtId="10" fontId="15" fillId="7" borderId="2" xfId="0" applyNumberFormat="1" applyFont="1" applyFill="1" applyBorder="1"/>
    <xf numFmtId="0" fontId="14" fillId="7" borderId="18" xfId="0" applyFont="1" applyFill="1" applyBorder="1" applyAlignment="1">
      <alignment horizontal="center" wrapText="1"/>
    </xf>
    <xf numFmtId="14" fontId="14" fillId="0" borderId="19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5" fillId="2" borderId="6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10" fontId="15" fillId="2" borderId="6" xfId="1" applyNumberFormat="1" applyFont="1" applyFill="1" applyBorder="1"/>
    <xf numFmtId="0" fontId="15" fillId="2" borderId="2" xfId="0" applyFont="1" applyFill="1" applyBorder="1"/>
    <xf numFmtId="0" fontId="14" fillId="2" borderId="6" xfId="0" applyFont="1" applyFill="1" applyBorder="1" applyAlignment="1">
      <alignment horizontal="center" vertical="center"/>
    </xf>
    <xf numFmtId="10" fontId="15" fillId="2" borderId="6" xfId="0" applyNumberFormat="1" applyFont="1" applyFill="1" applyBorder="1" applyAlignment="1">
      <alignment horizontal="right"/>
    </xf>
    <xf numFmtId="164" fontId="15" fillId="2" borderId="6" xfId="1" applyNumberFormat="1" applyFont="1" applyFill="1" applyBorder="1" applyAlignment="1">
      <alignment horizontal="right"/>
    </xf>
    <xf numFmtId="10" fontId="15" fillId="2" borderId="13" xfId="1" applyNumberFormat="1" applyFont="1" applyFill="1" applyBorder="1" applyAlignment="1">
      <alignment horizontal="right"/>
    </xf>
    <xf numFmtId="10" fontId="15" fillId="7" borderId="6" xfId="1" applyNumberFormat="1" applyFont="1" applyFill="1" applyBorder="1"/>
    <xf numFmtId="0" fontId="10" fillId="2" borderId="13" xfId="0" applyFont="1" applyFill="1" applyBorder="1" applyAlignment="1">
      <alignment horizontal="center" wrapText="1"/>
    </xf>
    <xf numFmtId="10" fontId="15" fillId="7" borderId="6" xfId="0" applyNumberFormat="1" applyFont="1" applyFill="1" applyBorder="1" applyAlignment="1">
      <alignment vertical="center"/>
    </xf>
    <xf numFmtId="10" fontId="15" fillId="2" borderId="6" xfId="0" applyNumberFormat="1" applyFont="1" applyFill="1" applyBorder="1" applyAlignment="1">
      <alignment horizontal="right" vertical="center"/>
    </xf>
    <xf numFmtId="0" fontId="17" fillId="2" borderId="16" xfId="0" applyFont="1" applyFill="1" applyBorder="1" applyAlignment="1">
      <alignment vertical="center"/>
    </xf>
    <xf numFmtId="10" fontId="15" fillId="2" borderId="13" xfId="0" applyNumberFormat="1" applyFont="1" applyFill="1" applyBorder="1" applyAlignment="1">
      <alignment horizontal="right"/>
    </xf>
    <xf numFmtId="10" fontId="22" fillId="2" borderId="6" xfId="0" applyNumberFormat="1" applyFont="1" applyFill="1" applyBorder="1" applyAlignment="1">
      <alignment horizontal="center" wrapText="1"/>
    </xf>
    <xf numFmtId="10" fontId="15" fillId="2" borderId="6" xfId="1" applyNumberFormat="1" applyFont="1" applyFill="1" applyBorder="1" applyAlignment="1">
      <alignment horizontal="right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6" xfId="0" applyFont="1" applyFill="1" applyBorder="1" applyAlignment="1"/>
    <xf numFmtId="0" fontId="18" fillId="2" borderId="0" xfId="0" applyFont="1" applyFill="1" applyBorder="1" applyAlignment="1"/>
    <xf numFmtId="0" fontId="18" fillId="2" borderId="7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topLeftCell="B1" workbookViewId="0">
      <selection activeCell="C23" sqref="C23"/>
    </sheetView>
  </sheetViews>
  <sheetFormatPr defaultRowHeight="12.75" x14ac:dyDescent="0.2"/>
  <cols>
    <col min="1" max="1" width="17" customWidth="1"/>
    <col min="2" max="2" width="67.5703125" customWidth="1"/>
    <col min="3" max="3" width="15.85546875" customWidth="1"/>
    <col min="4" max="4" width="3" customWidth="1"/>
    <col min="5" max="6" width="11.42578125" customWidth="1"/>
    <col min="7" max="7" width="48.140625" customWidth="1"/>
    <col min="8" max="8" width="2" customWidth="1"/>
    <col min="9" max="9" width="44.85546875" customWidth="1"/>
  </cols>
  <sheetData>
    <row r="2" spans="2:15" x14ac:dyDescent="0.2">
      <c r="B2" s="2" t="s">
        <v>0</v>
      </c>
    </row>
    <row r="4" spans="2:15" ht="15.75" x14ac:dyDescent="0.25">
      <c r="B4" s="3" t="s">
        <v>13</v>
      </c>
      <c r="C4" s="1" t="s">
        <v>25</v>
      </c>
      <c r="E4" s="8">
        <v>42983</v>
      </c>
      <c r="F4" s="8"/>
      <c r="G4" s="1" t="s">
        <v>16</v>
      </c>
      <c r="N4" t="s">
        <v>6</v>
      </c>
      <c r="O4" t="s">
        <v>7</v>
      </c>
    </row>
    <row r="5" spans="2:15" x14ac:dyDescent="0.2">
      <c r="L5" t="s">
        <v>3</v>
      </c>
      <c r="M5">
        <v>87.49</v>
      </c>
      <c r="N5">
        <v>90.86</v>
      </c>
    </row>
    <row r="6" spans="2:15" ht="51" x14ac:dyDescent="0.2">
      <c r="B6" t="s">
        <v>2</v>
      </c>
      <c r="C6" s="7">
        <v>0.91</v>
      </c>
      <c r="E6" s="7">
        <v>0.90580000000000005</v>
      </c>
      <c r="F6" s="7"/>
      <c r="G6" s="20" t="s">
        <v>37</v>
      </c>
      <c r="L6" t="s">
        <v>4</v>
      </c>
      <c r="M6">
        <v>87.26</v>
      </c>
      <c r="N6">
        <v>90.65</v>
      </c>
    </row>
    <row r="7" spans="2:15" x14ac:dyDescent="0.2">
      <c r="L7" t="s">
        <v>5</v>
      </c>
      <c r="M7">
        <v>87.3</v>
      </c>
      <c r="N7">
        <v>91.05</v>
      </c>
    </row>
    <row r="8" spans="2:15" x14ac:dyDescent="0.2">
      <c r="B8" t="s">
        <v>23</v>
      </c>
      <c r="C8" s="7">
        <f>15061565/15177641</f>
        <v>0.99235217119709185</v>
      </c>
    </row>
    <row r="9" spans="2:15" x14ac:dyDescent="0.2">
      <c r="B9" t="s">
        <v>24</v>
      </c>
      <c r="C9" s="7">
        <v>2.8288981140086262E-3</v>
      </c>
      <c r="M9">
        <f>AVERAGE(M5:M7)</f>
        <v>87.350000000000009</v>
      </c>
      <c r="N9">
        <f>AVERAGE(N5:N7)</f>
        <v>90.853333333333339</v>
      </c>
    </row>
    <row r="11" spans="2:15" ht="15.75" x14ac:dyDescent="0.25">
      <c r="B11" s="4" t="s">
        <v>8</v>
      </c>
    </row>
    <row r="12" spans="2:15" ht="5.25" customHeight="1" x14ac:dyDescent="0.2"/>
    <row r="13" spans="2:15" x14ac:dyDescent="0.2">
      <c r="B13" s="1" t="s">
        <v>9</v>
      </c>
      <c r="C13" s="11">
        <v>0.998</v>
      </c>
    </row>
    <row r="14" spans="2:15" x14ac:dyDescent="0.2">
      <c r="B14" t="s">
        <v>22</v>
      </c>
    </row>
    <row r="16" spans="2:15" s="1" customFormat="1" x14ac:dyDescent="0.2">
      <c r="B16" s="1" t="s">
        <v>38</v>
      </c>
      <c r="C16" s="47">
        <v>0.92</v>
      </c>
      <c r="D16" s="10"/>
      <c r="E16" s="47">
        <v>0.93</v>
      </c>
    </row>
    <row r="18" spans="2:5" x14ac:dyDescent="0.2">
      <c r="B18" s="1" t="s">
        <v>12</v>
      </c>
    </row>
    <row r="19" spans="2:5" x14ac:dyDescent="0.2">
      <c r="B19" s="6" t="s">
        <v>11</v>
      </c>
      <c r="C19" s="19">
        <v>2.93E-2</v>
      </c>
      <c r="E19" s="19">
        <v>2.18E-2</v>
      </c>
    </row>
    <row r="20" spans="2:5" x14ac:dyDescent="0.2">
      <c r="B20" s="5"/>
    </row>
    <row r="21" spans="2:5" x14ac:dyDescent="0.2">
      <c r="B21" s="2" t="s">
        <v>10</v>
      </c>
    </row>
    <row r="22" spans="2:5" x14ac:dyDescent="0.2">
      <c r="B22" t="s">
        <v>23</v>
      </c>
      <c r="C22" s="7">
        <v>0.998</v>
      </c>
    </row>
    <row r="23" spans="2:5" x14ac:dyDescent="0.2">
      <c r="B23" t="s">
        <v>24</v>
      </c>
      <c r="C23" s="19">
        <v>1E-4</v>
      </c>
    </row>
    <row r="24" spans="2:5" x14ac:dyDescent="0.2">
      <c r="C24" s="19"/>
    </row>
    <row r="26" spans="2:5" ht="15.75" x14ac:dyDescent="0.25">
      <c r="B26" s="4" t="s">
        <v>15</v>
      </c>
    </row>
    <row r="27" spans="2:5" hidden="1" x14ac:dyDescent="0.2"/>
    <row r="28" spans="2:5" x14ac:dyDescent="0.2">
      <c r="B28" t="s">
        <v>14</v>
      </c>
      <c r="C28" s="11">
        <v>3.7999999999999999E-2</v>
      </c>
    </row>
  </sheetData>
  <pageMargins left="0.7" right="0.7" top="0.75" bottom="0.75" header="0.3" footer="0.3"/>
  <pageSetup orientation="portrait" r:id="rId1"/>
  <headerFooter>
    <oddFooter>&amp;L&amp;1#&amp;"Calibri"&amp;10 DTCC Public (White)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23" sqref="C23"/>
    </sheetView>
  </sheetViews>
  <sheetFormatPr defaultRowHeight="12.75" x14ac:dyDescent="0.2"/>
  <cols>
    <col min="4" max="4" width="15.42578125" bestFit="1" customWidth="1"/>
    <col min="5" max="5" width="12.7109375" bestFit="1" customWidth="1"/>
  </cols>
  <sheetData>
    <row r="1" spans="1:10" ht="15.75" thickBot="1" x14ac:dyDescent="0.25">
      <c r="A1" s="13">
        <v>42944</v>
      </c>
      <c r="B1" s="14">
        <v>35515</v>
      </c>
      <c r="C1" s="15">
        <v>121</v>
      </c>
      <c r="D1" s="16">
        <v>5308361267.4300003</v>
      </c>
      <c r="E1" s="16">
        <v>34528554.469999999</v>
      </c>
      <c r="F1" s="17">
        <v>3.4069999999999999E-3</v>
      </c>
      <c r="G1" s="17">
        <v>6.5050000000000004E-3</v>
      </c>
      <c r="H1" s="46">
        <v>0.92</v>
      </c>
      <c r="J1" s="19">
        <f>1-F1</f>
        <v>0.99659299999999995</v>
      </c>
    </row>
    <row r="2" spans="1:10" ht="15.75" thickBot="1" x14ac:dyDescent="0.25">
      <c r="A2" s="13">
        <v>42947</v>
      </c>
      <c r="B2" s="14">
        <v>40521</v>
      </c>
      <c r="C2" s="15">
        <v>138</v>
      </c>
      <c r="D2" s="16">
        <v>5801913066.21</v>
      </c>
      <c r="E2" s="16">
        <v>25094420.899999999</v>
      </c>
      <c r="F2" s="17">
        <v>3.4060000000000002E-3</v>
      </c>
      <c r="G2" s="17">
        <v>4.3249999999999999E-3</v>
      </c>
      <c r="H2" s="46">
        <v>0.91</v>
      </c>
      <c r="J2" s="19">
        <f t="shared" ref="J2:J26" si="0">1-F2</f>
        <v>0.99659399999999998</v>
      </c>
    </row>
    <row r="3" spans="1:10" ht="15.75" thickBot="1" x14ac:dyDescent="0.25">
      <c r="A3" s="13">
        <v>42948</v>
      </c>
      <c r="B3" s="14">
        <v>44761</v>
      </c>
      <c r="C3" s="15">
        <v>131</v>
      </c>
      <c r="D3" s="16">
        <v>7146940375.8999996</v>
      </c>
      <c r="E3" s="16">
        <v>46606676.109999999</v>
      </c>
      <c r="F3" s="17">
        <v>2.9269999999999999E-3</v>
      </c>
      <c r="G3" s="17">
        <v>6.5209999999999999E-3</v>
      </c>
      <c r="H3" s="46">
        <v>0.92</v>
      </c>
      <c r="J3" s="19">
        <f t="shared" si="0"/>
        <v>0.99707299999999999</v>
      </c>
    </row>
    <row r="4" spans="1:10" ht="15.75" thickBot="1" x14ac:dyDescent="0.25">
      <c r="A4" s="13">
        <v>42949</v>
      </c>
      <c r="B4" s="14">
        <v>45991</v>
      </c>
      <c r="C4" s="15">
        <v>84</v>
      </c>
      <c r="D4" s="16">
        <v>8398450397.0200005</v>
      </c>
      <c r="E4" s="16">
        <v>29300999.329999998</v>
      </c>
      <c r="F4" s="17">
        <v>1.8259999999999999E-3</v>
      </c>
      <c r="G4" s="17">
        <v>3.4889999999999999E-3</v>
      </c>
      <c r="H4" s="46">
        <v>0.91</v>
      </c>
      <c r="J4" s="19">
        <f t="shared" si="0"/>
        <v>0.99817400000000001</v>
      </c>
    </row>
    <row r="5" spans="1:10" ht="15.75" thickBot="1" x14ac:dyDescent="0.25">
      <c r="A5" s="13">
        <v>42950</v>
      </c>
      <c r="B5" s="14">
        <v>45285</v>
      </c>
      <c r="C5" s="15">
        <v>70</v>
      </c>
      <c r="D5" s="16">
        <v>8545652691.2700005</v>
      </c>
      <c r="E5" s="16">
        <v>24718742.98</v>
      </c>
      <c r="F5" s="17">
        <v>1.5460000000000001E-3</v>
      </c>
      <c r="G5" s="17">
        <v>2.8930000000000002E-3</v>
      </c>
      <c r="H5" s="46">
        <v>0.92</v>
      </c>
      <c r="J5" s="19">
        <f t="shared" si="0"/>
        <v>0.99845399999999995</v>
      </c>
    </row>
    <row r="6" spans="1:10" ht="15.75" thickBot="1" x14ac:dyDescent="0.25">
      <c r="A6" s="13">
        <v>42951</v>
      </c>
      <c r="B6" s="14">
        <v>38676</v>
      </c>
      <c r="C6" s="15">
        <v>73</v>
      </c>
      <c r="D6" s="16">
        <v>5573051396.3100004</v>
      </c>
      <c r="E6" s="16">
        <v>12552439.550000001</v>
      </c>
      <c r="F6" s="17">
        <v>1.887E-3</v>
      </c>
      <c r="G6" s="17">
        <v>2.2520000000000001E-3</v>
      </c>
      <c r="H6" s="46">
        <v>0.91</v>
      </c>
      <c r="J6" s="19">
        <f t="shared" si="0"/>
        <v>0.99811300000000003</v>
      </c>
    </row>
    <row r="7" spans="1:10" ht="15.75" thickBot="1" x14ac:dyDescent="0.25">
      <c r="A7" s="13">
        <v>42954</v>
      </c>
      <c r="B7" s="14">
        <v>42392</v>
      </c>
      <c r="C7" s="15">
        <v>143</v>
      </c>
      <c r="D7" s="16">
        <v>5861251595.2799997</v>
      </c>
      <c r="E7" s="16">
        <v>15787390.52</v>
      </c>
      <c r="F7" s="17">
        <v>3.3730000000000001E-3</v>
      </c>
      <c r="G7" s="17">
        <v>2.6940000000000002E-3</v>
      </c>
      <c r="H7" s="46">
        <v>0.93</v>
      </c>
      <c r="J7" s="19">
        <f t="shared" si="0"/>
        <v>0.99662700000000004</v>
      </c>
    </row>
    <row r="8" spans="1:10" ht="15.75" thickBot="1" x14ac:dyDescent="0.25">
      <c r="A8" s="13">
        <v>42955</v>
      </c>
      <c r="B8" s="14">
        <v>47576</v>
      </c>
      <c r="C8" s="15">
        <v>135</v>
      </c>
      <c r="D8" s="16">
        <v>7810086218.1599998</v>
      </c>
      <c r="E8" s="16">
        <v>13166328.09</v>
      </c>
      <c r="F8" s="17">
        <v>2.8379999999999998E-3</v>
      </c>
      <c r="G8" s="17">
        <v>1.686E-3</v>
      </c>
      <c r="H8" s="46">
        <v>0.93</v>
      </c>
      <c r="J8" s="19">
        <f t="shared" si="0"/>
        <v>0.99716199999999999</v>
      </c>
    </row>
    <row r="9" spans="1:10" ht="15.75" thickBot="1" x14ac:dyDescent="0.25">
      <c r="A9" s="13">
        <v>42956</v>
      </c>
      <c r="B9" s="14">
        <v>44668</v>
      </c>
      <c r="C9" s="15">
        <v>101</v>
      </c>
      <c r="D9" s="16">
        <v>8134525189.8999996</v>
      </c>
      <c r="E9" s="16">
        <v>12677768.32</v>
      </c>
      <c r="F9" s="17">
        <v>2.261E-3</v>
      </c>
      <c r="G9" s="17">
        <v>1.5590000000000001E-3</v>
      </c>
      <c r="H9" s="46">
        <v>0.92</v>
      </c>
      <c r="J9" s="19">
        <f t="shared" si="0"/>
        <v>0.99773900000000004</v>
      </c>
    </row>
    <row r="10" spans="1:10" ht="15.75" thickBot="1" x14ac:dyDescent="0.25">
      <c r="A10" s="13">
        <v>42957</v>
      </c>
      <c r="B10" s="14">
        <v>42814</v>
      </c>
      <c r="C10" s="15">
        <v>87</v>
      </c>
      <c r="D10" s="16">
        <v>7566969402.5699997</v>
      </c>
      <c r="E10" s="16">
        <v>24264956.760000002</v>
      </c>
      <c r="F10" s="17">
        <v>2.032E-3</v>
      </c>
      <c r="G10" s="17">
        <v>3.2070000000000002E-3</v>
      </c>
      <c r="H10" s="46">
        <v>0.91</v>
      </c>
      <c r="J10" s="19">
        <f t="shared" si="0"/>
        <v>0.99796799999999997</v>
      </c>
    </row>
    <row r="11" spans="1:10" ht="15.75" thickBot="1" x14ac:dyDescent="0.25">
      <c r="A11" s="13">
        <v>42958</v>
      </c>
      <c r="B11" s="14">
        <v>38681</v>
      </c>
      <c r="C11" s="15">
        <v>73</v>
      </c>
      <c r="D11" s="16">
        <v>5573107887.0100002</v>
      </c>
      <c r="E11" s="16">
        <v>12552439.550000001</v>
      </c>
      <c r="F11" s="17">
        <v>1.887E-3</v>
      </c>
      <c r="G11" s="17">
        <v>2.2520000000000001E-3</v>
      </c>
      <c r="H11" s="46">
        <v>0.91</v>
      </c>
      <c r="J11" s="19">
        <f t="shared" si="0"/>
        <v>0.99811300000000003</v>
      </c>
    </row>
    <row r="12" spans="1:10" ht="15.75" thickBot="1" x14ac:dyDescent="0.25">
      <c r="A12" s="13">
        <v>42961</v>
      </c>
      <c r="B12" s="14">
        <v>42989</v>
      </c>
      <c r="C12" s="15">
        <v>138</v>
      </c>
      <c r="D12" s="16">
        <v>5727722090.0200005</v>
      </c>
      <c r="E12" s="16">
        <v>19326293.690000001</v>
      </c>
      <c r="F12" s="17">
        <v>3.2100000000000002E-3</v>
      </c>
      <c r="G12" s="17">
        <v>3.3739999999999998E-3</v>
      </c>
      <c r="H12" s="46">
        <v>0.92</v>
      </c>
      <c r="J12" s="19">
        <f t="shared" si="0"/>
        <v>0.99678999999999995</v>
      </c>
    </row>
    <row r="13" spans="1:10" ht="15.75" thickBot="1" x14ac:dyDescent="0.25">
      <c r="A13" s="13">
        <v>42962</v>
      </c>
      <c r="B13" s="14">
        <v>49260</v>
      </c>
      <c r="C13" s="15">
        <v>112</v>
      </c>
      <c r="D13" s="16">
        <v>7379998984.0799999</v>
      </c>
      <c r="E13" s="16">
        <v>13920276.470000001</v>
      </c>
      <c r="F13" s="17">
        <v>2.274E-3</v>
      </c>
      <c r="G13" s="17">
        <v>1.8860000000000001E-3</v>
      </c>
      <c r="H13" s="46">
        <v>0.93</v>
      </c>
      <c r="J13" s="19">
        <f t="shared" si="0"/>
        <v>0.997726</v>
      </c>
    </row>
    <row r="14" spans="1:10" ht="15.75" thickBot="1" x14ac:dyDescent="0.25">
      <c r="A14" s="13">
        <v>42963</v>
      </c>
      <c r="B14" s="14">
        <v>47683</v>
      </c>
      <c r="C14" s="15">
        <v>95</v>
      </c>
      <c r="D14" s="16">
        <v>7832800287.8999996</v>
      </c>
      <c r="E14" s="16">
        <v>74569435.439999998</v>
      </c>
      <c r="F14" s="17">
        <v>1.9919999999999998E-3</v>
      </c>
      <c r="G14" s="17">
        <v>9.5200000000000007E-3</v>
      </c>
      <c r="H14" s="46">
        <v>0.93</v>
      </c>
      <c r="J14" s="19">
        <f t="shared" si="0"/>
        <v>0.99800800000000001</v>
      </c>
    </row>
    <row r="15" spans="1:10" ht="15.75" thickBot="1" x14ac:dyDescent="0.25">
      <c r="A15" s="13">
        <v>42964</v>
      </c>
      <c r="B15" s="14">
        <v>44382</v>
      </c>
      <c r="C15" s="15">
        <v>87</v>
      </c>
      <c r="D15" s="16">
        <v>7522421886.3199997</v>
      </c>
      <c r="E15" s="16">
        <v>21492908.399999999</v>
      </c>
      <c r="F15" s="17">
        <v>1.9599999999999999E-3</v>
      </c>
      <c r="G15" s="17">
        <v>2.8570000000000002E-3</v>
      </c>
      <c r="H15" s="46">
        <v>0.93</v>
      </c>
      <c r="J15" s="19">
        <f t="shared" si="0"/>
        <v>0.99804000000000004</v>
      </c>
    </row>
    <row r="16" spans="1:10" ht="15.75" thickBot="1" x14ac:dyDescent="0.25">
      <c r="A16" s="13">
        <v>42965</v>
      </c>
      <c r="B16" s="14">
        <v>38902</v>
      </c>
      <c r="C16" s="15">
        <v>50</v>
      </c>
      <c r="D16" s="16">
        <v>5581435561.6700001</v>
      </c>
      <c r="E16" s="16">
        <v>6440873.6799999997</v>
      </c>
      <c r="F16" s="17">
        <v>1.2849999999999999E-3</v>
      </c>
      <c r="G16" s="17">
        <v>1.1540000000000001E-3</v>
      </c>
      <c r="H16" s="46">
        <v>0.92</v>
      </c>
      <c r="J16" s="19">
        <f t="shared" si="0"/>
        <v>0.99871500000000002</v>
      </c>
    </row>
    <row r="17" spans="1:10" ht="15.75" thickBot="1" x14ac:dyDescent="0.25">
      <c r="A17" s="13">
        <v>42968</v>
      </c>
      <c r="B17" s="14">
        <v>39965</v>
      </c>
      <c r="C17" s="15">
        <v>110</v>
      </c>
      <c r="D17" s="16">
        <v>4900808575.3000002</v>
      </c>
      <c r="E17" s="16">
        <v>31263845.91</v>
      </c>
      <c r="F17" s="17">
        <v>2.7520000000000001E-3</v>
      </c>
      <c r="G17" s="17">
        <v>6.3790000000000001E-3</v>
      </c>
      <c r="H17" s="46">
        <v>0.93</v>
      </c>
      <c r="J17" s="19">
        <f t="shared" si="0"/>
        <v>0.99724800000000002</v>
      </c>
    </row>
    <row r="18" spans="1:10" ht="15.75" thickBot="1" x14ac:dyDescent="0.25">
      <c r="A18" s="13">
        <v>42969</v>
      </c>
      <c r="B18" s="14">
        <v>49462</v>
      </c>
      <c r="C18" s="15">
        <v>96</v>
      </c>
      <c r="D18" s="16">
        <v>7008535601.8100004</v>
      </c>
      <c r="E18" s="16">
        <v>17133173.289999999</v>
      </c>
      <c r="F18" s="17">
        <v>1.941E-3</v>
      </c>
      <c r="G18" s="17">
        <v>2.4450000000000001E-3</v>
      </c>
      <c r="H18" s="46">
        <v>0.92</v>
      </c>
      <c r="J18" s="19">
        <f t="shared" si="0"/>
        <v>0.99805900000000003</v>
      </c>
    </row>
    <row r="19" spans="1:10" ht="15.75" thickBot="1" x14ac:dyDescent="0.25">
      <c r="A19" s="13">
        <v>42970</v>
      </c>
      <c r="B19" s="14">
        <v>43510</v>
      </c>
      <c r="C19" s="15">
        <v>69</v>
      </c>
      <c r="D19" s="16">
        <v>6272869380.3400002</v>
      </c>
      <c r="E19" s="16">
        <v>10968445.58</v>
      </c>
      <c r="F19" s="17">
        <v>1.586E-3</v>
      </c>
      <c r="G19" s="17">
        <v>1.7489999999999999E-3</v>
      </c>
      <c r="H19" s="46">
        <v>0.92</v>
      </c>
      <c r="J19" s="19">
        <f t="shared" si="0"/>
        <v>0.99841400000000002</v>
      </c>
    </row>
    <row r="20" spans="1:10" ht="15.75" thickBot="1" x14ac:dyDescent="0.25">
      <c r="A20" s="13">
        <v>42971</v>
      </c>
      <c r="B20" s="14">
        <v>42665</v>
      </c>
      <c r="C20" s="15">
        <v>96</v>
      </c>
      <c r="D20" s="16">
        <v>5865245327.5</v>
      </c>
      <c r="E20" s="16">
        <v>25488327.52</v>
      </c>
      <c r="F20" s="17">
        <v>2.2499999999999998E-3</v>
      </c>
      <c r="G20" s="17">
        <v>4.346E-3</v>
      </c>
      <c r="H20" s="46">
        <v>0.93</v>
      </c>
      <c r="J20" s="19">
        <f t="shared" si="0"/>
        <v>0.99775000000000003</v>
      </c>
    </row>
    <row r="21" spans="1:10" ht="15.75" thickBot="1" x14ac:dyDescent="0.25">
      <c r="A21" s="13">
        <v>42972</v>
      </c>
      <c r="B21" s="14">
        <v>35073</v>
      </c>
      <c r="C21" s="15">
        <v>58</v>
      </c>
      <c r="D21" s="16">
        <v>4111793047.4400001</v>
      </c>
      <c r="E21" s="16">
        <v>7931142.1600000001</v>
      </c>
      <c r="F21" s="17">
        <v>1.6540000000000001E-3</v>
      </c>
      <c r="G21" s="17">
        <v>1.9289999999999999E-3</v>
      </c>
      <c r="H21" s="46">
        <v>0.92</v>
      </c>
      <c r="J21" s="19">
        <f t="shared" si="0"/>
        <v>0.99834599999999996</v>
      </c>
    </row>
    <row r="22" spans="1:10" ht="15.75" thickBot="1" x14ac:dyDescent="0.25">
      <c r="A22" s="13">
        <v>42975</v>
      </c>
      <c r="B22" s="14">
        <v>45342</v>
      </c>
      <c r="C22" s="15">
        <v>72</v>
      </c>
      <c r="D22" s="16">
        <v>4941506767.54</v>
      </c>
      <c r="E22" s="16">
        <v>39053052.880000003</v>
      </c>
      <c r="F22" s="17">
        <v>1.588E-3</v>
      </c>
      <c r="G22" s="17">
        <v>7.9030000000000003E-3</v>
      </c>
      <c r="H22" s="46">
        <v>0.92</v>
      </c>
      <c r="J22" s="19">
        <f t="shared" si="0"/>
        <v>0.99841199999999997</v>
      </c>
    </row>
    <row r="23" spans="1:10" ht="15.75" thickBot="1" x14ac:dyDescent="0.25">
      <c r="A23" s="13">
        <v>42976</v>
      </c>
      <c r="B23" s="14">
        <v>46316</v>
      </c>
      <c r="C23" s="15">
        <v>74</v>
      </c>
      <c r="D23" s="16">
        <v>6292844803.6000004</v>
      </c>
      <c r="E23" s="16">
        <v>10671746.210000001</v>
      </c>
      <c r="F23" s="17">
        <v>1.598E-3</v>
      </c>
      <c r="G23" s="17">
        <v>1.696E-3</v>
      </c>
      <c r="H23" s="46">
        <v>0.93</v>
      </c>
      <c r="J23" s="19">
        <f t="shared" si="0"/>
        <v>0.99840200000000001</v>
      </c>
    </row>
    <row r="24" spans="1:10" ht="15.75" thickBot="1" x14ac:dyDescent="0.25">
      <c r="A24" s="13">
        <v>42977</v>
      </c>
      <c r="B24" s="14">
        <v>43393</v>
      </c>
      <c r="C24" s="15">
        <v>63</v>
      </c>
      <c r="D24" s="16">
        <v>5756524473.4799995</v>
      </c>
      <c r="E24" s="16">
        <v>9472602.1199999992</v>
      </c>
      <c r="F24" s="17">
        <v>1.4519999999999999E-3</v>
      </c>
      <c r="G24" s="17">
        <v>1.6459999999999999E-3</v>
      </c>
      <c r="H24" s="46">
        <v>0.93</v>
      </c>
      <c r="J24" s="19">
        <f t="shared" si="0"/>
        <v>0.99854799999999999</v>
      </c>
    </row>
    <row r="25" spans="1:10" ht="15.75" thickBot="1" x14ac:dyDescent="0.25">
      <c r="A25" s="13">
        <v>42978</v>
      </c>
      <c r="B25" s="14">
        <v>43271</v>
      </c>
      <c r="C25" s="15">
        <v>46</v>
      </c>
      <c r="D25" s="16">
        <v>6031864528.2600002</v>
      </c>
      <c r="E25" s="16">
        <v>13638151.26</v>
      </c>
      <c r="F25" s="17">
        <v>1.0629999999999999E-3</v>
      </c>
      <c r="G25" s="17">
        <v>2.261E-3</v>
      </c>
      <c r="H25" s="46">
        <v>0.92</v>
      </c>
      <c r="J25" s="19">
        <f t="shared" si="0"/>
        <v>0.99893699999999996</v>
      </c>
    </row>
    <row r="26" spans="1:10" ht="15.75" thickBot="1" x14ac:dyDescent="0.25">
      <c r="A26" s="13">
        <v>42979</v>
      </c>
      <c r="B26" s="14">
        <v>28180</v>
      </c>
      <c r="C26" s="15">
        <v>46</v>
      </c>
      <c r="D26" s="16">
        <v>2926098925.75</v>
      </c>
      <c r="E26" s="16">
        <v>45616361.960000001</v>
      </c>
      <c r="F26" s="17">
        <v>1.632E-3</v>
      </c>
      <c r="G26" s="17">
        <v>1.5589E-2</v>
      </c>
      <c r="H26" s="46">
        <v>0.91</v>
      </c>
      <c r="J26" s="19">
        <f t="shared" si="0"/>
        <v>0.99836800000000003</v>
      </c>
    </row>
  </sheetData>
  <pageMargins left="0.7" right="0.7" top="0.75" bottom="0.75" header="0.3" footer="0.3"/>
  <pageSetup orientation="portrait" r:id="rId1"/>
  <headerFooter>
    <oddFooter>&amp;L&amp;1#&amp;"Calibri"&amp;10 DTCC Public (White)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6"/>
  <sheetViews>
    <sheetView workbookViewId="0">
      <selection activeCell="C23" sqref="C23"/>
    </sheetView>
  </sheetViews>
  <sheetFormatPr defaultRowHeight="12.75" outlineLevelRow="1" x14ac:dyDescent="0.2"/>
  <cols>
    <col min="2" max="2" width="10.140625" bestFit="1" customWidth="1"/>
    <col min="3" max="3" width="12.7109375" bestFit="1" customWidth="1"/>
    <col min="6" max="7" width="10.140625" bestFit="1" customWidth="1"/>
    <col min="9" max="10" width="9.28515625" bestFit="1" customWidth="1"/>
    <col min="11" max="11" width="14" bestFit="1" customWidth="1"/>
    <col min="12" max="12" width="9.28515625" bestFit="1" customWidth="1"/>
  </cols>
  <sheetData>
    <row r="2" spans="2:12" ht="13.5" thickBot="1" x14ac:dyDescent="0.25"/>
    <row r="3" spans="2:12" ht="30" x14ac:dyDescent="0.2">
      <c r="B3" s="86" t="s">
        <v>26</v>
      </c>
      <c r="C3" s="29" t="s">
        <v>27</v>
      </c>
      <c r="D3" s="29" t="s">
        <v>27</v>
      </c>
      <c r="E3" s="88" t="s">
        <v>30</v>
      </c>
      <c r="F3" s="29" t="s">
        <v>31</v>
      </c>
      <c r="G3" s="29" t="s">
        <v>33</v>
      </c>
      <c r="H3" s="88" t="s">
        <v>34</v>
      </c>
      <c r="I3" s="84" t="s">
        <v>17</v>
      </c>
      <c r="J3" s="84" t="s">
        <v>18</v>
      </c>
      <c r="K3" s="84" t="s">
        <v>19</v>
      </c>
      <c r="L3" s="84" t="s">
        <v>20</v>
      </c>
    </row>
    <row r="4" spans="2:12" ht="30.75" thickBot="1" x14ac:dyDescent="0.25">
      <c r="B4" s="87"/>
      <c r="C4" s="30" t="s">
        <v>28</v>
      </c>
      <c r="D4" s="30" t="s">
        <v>29</v>
      </c>
      <c r="E4" s="89"/>
      <c r="F4" s="30" t="s">
        <v>32</v>
      </c>
      <c r="G4" s="30" t="s">
        <v>28</v>
      </c>
      <c r="H4" s="89"/>
      <c r="I4" s="85"/>
      <c r="J4" s="85"/>
      <c r="K4" s="85"/>
      <c r="L4" s="85"/>
    </row>
    <row r="5" spans="2:12" ht="15.75" thickBot="1" x14ac:dyDescent="0.25">
      <c r="B5" s="21">
        <v>1</v>
      </c>
      <c r="C5" s="22">
        <v>150514</v>
      </c>
      <c r="D5" s="22">
        <v>130102</v>
      </c>
      <c r="E5" s="23">
        <v>0.16</v>
      </c>
      <c r="F5" s="22">
        <v>150514</v>
      </c>
      <c r="G5" s="22">
        <v>130102</v>
      </c>
      <c r="H5" s="23">
        <v>0.16</v>
      </c>
      <c r="I5" s="24">
        <v>239</v>
      </c>
      <c r="J5" s="25">
        <v>311</v>
      </c>
      <c r="K5" s="25">
        <v>147748</v>
      </c>
      <c r="L5" s="25">
        <v>411</v>
      </c>
    </row>
    <row r="6" spans="2:12" ht="15.75" thickBot="1" x14ac:dyDescent="0.25">
      <c r="B6" s="26">
        <v>2</v>
      </c>
      <c r="C6" s="27">
        <v>1273283</v>
      </c>
      <c r="D6" s="22">
        <v>911817</v>
      </c>
      <c r="E6" s="23">
        <v>0.4</v>
      </c>
      <c r="F6" s="22">
        <v>1423797</v>
      </c>
      <c r="G6" s="22">
        <v>1041919</v>
      </c>
      <c r="H6" s="23">
        <v>0.37</v>
      </c>
      <c r="I6" s="28">
        <v>55</v>
      </c>
      <c r="J6" s="28">
        <v>391</v>
      </c>
      <c r="K6" s="12">
        <v>1270953</v>
      </c>
      <c r="L6" s="28">
        <v>0</v>
      </c>
    </row>
    <row r="7" spans="2:12" ht="15.75" thickBot="1" x14ac:dyDescent="0.25">
      <c r="B7" s="26">
        <v>3</v>
      </c>
      <c r="C7" s="27">
        <v>10107705</v>
      </c>
      <c r="D7" s="22">
        <v>9013256</v>
      </c>
      <c r="E7" s="23">
        <v>0.12</v>
      </c>
      <c r="F7" s="22">
        <v>11531502</v>
      </c>
      <c r="G7" s="22">
        <v>10055176</v>
      </c>
      <c r="H7" s="23">
        <v>0.15</v>
      </c>
      <c r="I7" s="28">
        <v>372</v>
      </c>
      <c r="J7" s="28">
        <v>701</v>
      </c>
      <c r="K7" s="12">
        <v>10102211</v>
      </c>
      <c r="L7" s="28">
        <v>0</v>
      </c>
    </row>
    <row r="8" spans="2:12" hidden="1" outlineLevel="1" x14ac:dyDescent="0.2"/>
    <row r="9" spans="2:12" hidden="1" outlineLevel="1" x14ac:dyDescent="0.2"/>
    <row r="10" spans="2:12" hidden="1" outlineLevel="1" x14ac:dyDescent="0.2"/>
    <row r="11" spans="2:12" hidden="1" outlineLevel="1" x14ac:dyDescent="0.2"/>
    <row r="12" spans="2:12" hidden="1" outlineLevel="1" x14ac:dyDescent="0.2"/>
    <row r="13" spans="2:12" hidden="1" outlineLevel="1" x14ac:dyDescent="0.2"/>
    <row r="14" spans="2:12" hidden="1" outlineLevel="1" x14ac:dyDescent="0.2"/>
    <row r="15" spans="2:12" hidden="1" outlineLevel="1" x14ac:dyDescent="0.2"/>
    <row r="16" spans="2:12" hidden="1" outlineLevel="1" x14ac:dyDescent="0.2"/>
    <row r="17" spans="2:12" hidden="1" outlineLevel="1" x14ac:dyDescent="0.2"/>
    <row r="18" spans="2:12" hidden="1" outlineLevel="1" x14ac:dyDescent="0.2"/>
    <row r="19" spans="2:12" hidden="1" outlineLevel="1" x14ac:dyDescent="0.2"/>
    <row r="20" spans="2:12" hidden="1" outlineLevel="1" x14ac:dyDescent="0.2"/>
    <row r="21" spans="2:12" hidden="1" outlineLevel="1" x14ac:dyDescent="0.2"/>
    <row r="22" spans="2:12" ht="13.5" collapsed="1" thickBot="1" x14ac:dyDescent="0.25"/>
    <row r="23" spans="2:12" ht="15.75" x14ac:dyDescent="0.25">
      <c r="B23" s="31" t="s">
        <v>35</v>
      </c>
      <c r="C23" s="32">
        <f>SUM(C5:C7)</f>
        <v>11531502</v>
      </c>
      <c r="D23" s="33"/>
      <c r="E23" s="33"/>
      <c r="F23" s="33"/>
      <c r="G23" s="33"/>
      <c r="H23" s="33"/>
      <c r="I23" s="32">
        <f>SUM(I5:I7)</f>
        <v>666</v>
      </c>
      <c r="J23" s="32">
        <f>SUM(J5:J7)</f>
        <v>1403</v>
      </c>
      <c r="K23" s="32">
        <f>SUM(K5:K7)</f>
        <v>11520912</v>
      </c>
      <c r="L23" s="34">
        <f>SUM(L5:L7)</f>
        <v>411</v>
      </c>
    </row>
    <row r="24" spans="2:12" ht="16.5" thickBot="1" x14ac:dyDescent="0.3">
      <c r="B24" s="35"/>
      <c r="C24" s="36"/>
      <c r="D24" s="36"/>
      <c r="E24" s="36"/>
      <c r="F24" s="36"/>
      <c r="G24" s="36"/>
      <c r="H24" s="36"/>
      <c r="I24" s="37">
        <f>I23/$C$23</f>
        <v>5.7754835406523801E-5</v>
      </c>
      <c r="J24" s="37">
        <f>J23/$C$23</f>
        <v>1.2166671783086019E-4</v>
      </c>
      <c r="K24" s="37">
        <f>K23/$C$23</f>
        <v>0.99908164608565297</v>
      </c>
      <c r="L24" s="38">
        <f>L23/$C$23</f>
        <v>3.5641497525647572E-5</v>
      </c>
    </row>
    <row r="27" spans="2:12" ht="13.5" thickBot="1" x14ac:dyDescent="0.25">
      <c r="B27" s="39" t="s">
        <v>36</v>
      </c>
      <c r="C27" s="40"/>
      <c r="D27" s="41"/>
      <c r="E27" s="41"/>
      <c r="F27" s="42">
        <v>19213931</v>
      </c>
      <c r="G27" s="41"/>
      <c r="H27" s="41"/>
      <c r="I27" s="43">
        <v>996</v>
      </c>
      <c r="J27" s="43">
        <v>2057</v>
      </c>
      <c r="K27" s="42">
        <v>19201591</v>
      </c>
      <c r="L27" s="43">
        <v>7057</v>
      </c>
    </row>
    <row r="28" spans="2:12" x14ac:dyDescent="0.2">
      <c r="K28" s="9">
        <f>K27/F27</f>
        <v>0.99935775766031432</v>
      </c>
      <c r="L28" s="9" t="e">
        <f>L27/G27</f>
        <v>#DIV/0!</v>
      </c>
    </row>
    <row r="30" spans="2:12" ht="13.5" thickBot="1" x14ac:dyDescent="0.25">
      <c r="B30" s="39" t="s">
        <v>36</v>
      </c>
      <c r="C30" s="40"/>
      <c r="D30" s="41"/>
      <c r="E30" s="41"/>
      <c r="F30" s="42">
        <v>26054471</v>
      </c>
      <c r="G30" s="41"/>
      <c r="H30" s="41"/>
      <c r="I30" s="43">
        <v>1154</v>
      </c>
      <c r="J30" s="43">
        <v>2777</v>
      </c>
      <c r="K30" s="42">
        <v>26040822</v>
      </c>
      <c r="L30" s="43">
        <v>7234</v>
      </c>
    </row>
    <row r="31" spans="2:12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5">
        <f>K30/F30</f>
        <v>0.99947613597681562</v>
      </c>
      <c r="L31" s="44"/>
    </row>
    <row r="32" spans="2:12" ht="13.5" thickBot="1" x14ac:dyDescent="0.25">
      <c r="B32" s="42">
        <v>33087821</v>
      </c>
      <c r="C32" s="41"/>
      <c r="D32" s="41"/>
      <c r="E32" s="43">
        <v>1318</v>
      </c>
      <c r="F32" s="43">
        <v>3672</v>
      </c>
      <c r="G32" s="42">
        <v>33072513</v>
      </c>
      <c r="H32" s="43">
        <v>7477</v>
      </c>
    </row>
    <row r="33" spans="2:12" x14ac:dyDescent="0.2">
      <c r="G33" s="18">
        <f>G32/$B$32</f>
        <v>0.9995373524294634</v>
      </c>
    </row>
    <row r="35" spans="2:12" ht="13.5" thickBot="1" x14ac:dyDescent="0.25">
      <c r="B35" s="39" t="s">
        <v>36</v>
      </c>
      <c r="C35" s="40"/>
      <c r="D35" s="41"/>
      <c r="E35" s="41"/>
      <c r="F35" s="42">
        <v>39591677</v>
      </c>
      <c r="G35" s="41"/>
      <c r="H35" s="41"/>
      <c r="I35" s="42">
        <v>1402</v>
      </c>
      <c r="J35" s="42">
        <v>4122</v>
      </c>
      <c r="K35" s="42">
        <v>39575365</v>
      </c>
      <c r="L35" s="42">
        <v>7632</v>
      </c>
    </row>
    <row r="36" spans="2:12" x14ac:dyDescent="0.2">
      <c r="K36">
        <f>K35/F35</f>
        <v>0.99958799421403643</v>
      </c>
    </row>
  </sheetData>
  <mergeCells count="7">
    <mergeCell ref="L3:L4"/>
    <mergeCell ref="B3:B4"/>
    <mergeCell ref="E3:E4"/>
    <mergeCell ref="H3:H4"/>
    <mergeCell ref="I3:I4"/>
    <mergeCell ref="J3:J4"/>
    <mergeCell ref="K3:K4"/>
  </mergeCells>
  <pageMargins left="0.7" right="0.7" top="0.75" bottom="0.75" header="0.3" footer="0.3"/>
  <pageSetup orientation="portrait" r:id="rId1"/>
  <headerFooter>
    <oddFooter>&amp;L&amp;1#&amp;"Calibri"&amp;10 DTCC Public (White)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8"/>
  <sheetViews>
    <sheetView tabSelected="1" zoomScaleNormal="100" workbookViewId="0">
      <pane xSplit="3" ySplit="7" topLeftCell="T8" activePane="bottomRight" state="frozen"/>
      <selection pane="topRight" activeCell="D1" sqref="D1"/>
      <selection pane="bottomLeft" activeCell="A8" sqref="A8"/>
      <selection pane="bottomRight" activeCell="Y23" sqref="Y23"/>
    </sheetView>
  </sheetViews>
  <sheetFormatPr defaultRowHeight="12.75" x14ac:dyDescent="0.2"/>
  <cols>
    <col min="1" max="1" width="3.140625" style="48" customWidth="1"/>
    <col min="2" max="2" width="66.85546875" style="48" customWidth="1"/>
    <col min="3" max="3" width="18.5703125" style="48" customWidth="1"/>
    <col min="4" max="4" width="20" style="48" customWidth="1"/>
    <col min="5" max="5" width="19.85546875" style="48" customWidth="1"/>
    <col min="6" max="6" width="19.7109375" style="48" customWidth="1"/>
    <col min="7" max="8" width="20.5703125" style="48" customWidth="1"/>
    <col min="9" max="21" width="21.5703125" style="48" customWidth="1"/>
    <col min="22" max="16384" width="9.140625" style="48"/>
  </cols>
  <sheetData>
    <row r="1" spans="2:21" ht="13.5" thickBot="1" x14ac:dyDescent="0.25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21" ht="18" customHeight="1" x14ac:dyDescent="0.25">
      <c r="B2" s="98" t="s">
        <v>50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</row>
    <row r="3" spans="2:21" ht="12.75" customHeight="1" x14ac:dyDescent="0.25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</row>
    <row r="4" spans="2:21" ht="13.5" customHeight="1" x14ac:dyDescent="0.25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</row>
    <row r="5" spans="2:21" ht="32.25" customHeight="1" thickBot="1" x14ac:dyDescent="0.25">
      <c r="B5" s="94" t="s">
        <v>51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</row>
    <row r="6" spans="2:21" ht="47.25" x14ac:dyDescent="0.25">
      <c r="B6" s="72"/>
      <c r="C6" s="64" t="s">
        <v>52</v>
      </c>
      <c r="D6" s="91" t="s">
        <v>53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2:21" ht="15.75" x14ac:dyDescent="0.2">
      <c r="B7" s="72"/>
      <c r="C7" s="57" t="s">
        <v>47</v>
      </c>
      <c r="D7" s="65">
        <v>42983</v>
      </c>
      <c r="E7" s="65">
        <v>42984</v>
      </c>
      <c r="F7" s="65">
        <v>42985</v>
      </c>
      <c r="G7" s="65">
        <v>42986</v>
      </c>
      <c r="H7" s="65">
        <v>42989</v>
      </c>
      <c r="I7" s="65">
        <v>42990</v>
      </c>
      <c r="J7" s="65">
        <v>42991</v>
      </c>
      <c r="K7" s="65">
        <v>42992</v>
      </c>
      <c r="L7" s="65">
        <v>42993</v>
      </c>
      <c r="M7" s="65">
        <v>42996</v>
      </c>
      <c r="N7" s="65">
        <v>42997</v>
      </c>
      <c r="O7" s="65">
        <v>42998</v>
      </c>
      <c r="P7" s="65">
        <v>42999</v>
      </c>
      <c r="Q7" s="65">
        <v>43000</v>
      </c>
      <c r="R7" s="65">
        <v>43003</v>
      </c>
      <c r="S7" s="65">
        <v>43004</v>
      </c>
      <c r="T7" s="65">
        <v>43005</v>
      </c>
      <c r="U7" s="65">
        <v>43006</v>
      </c>
    </row>
    <row r="8" spans="2:21" ht="21.75" customHeight="1" x14ac:dyDescent="0.2">
      <c r="B8" s="49" t="s">
        <v>1</v>
      </c>
      <c r="C8" s="57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2:21" ht="15.75" x14ac:dyDescent="0.25">
      <c r="B9" s="50" t="s">
        <v>61</v>
      </c>
      <c r="C9" s="58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2:21" ht="15" x14ac:dyDescent="0.2">
      <c r="B10" s="51" t="s">
        <v>65</v>
      </c>
      <c r="C10" s="61">
        <v>0.78</v>
      </c>
      <c r="D10" s="73">
        <v>0.79600000000000004</v>
      </c>
      <c r="E10" s="73">
        <v>0.8054</v>
      </c>
      <c r="F10" s="73">
        <v>0.80679999999999996</v>
      </c>
      <c r="G10" s="73">
        <v>0.79859999999999998</v>
      </c>
      <c r="H10" s="73">
        <v>0.79990000000000006</v>
      </c>
      <c r="I10" s="73">
        <v>0.80089999999999995</v>
      </c>
      <c r="J10" s="73">
        <v>0.80559999999999998</v>
      </c>
      <c r="K10" s="73">
        <v>0.79990000000000006</v>
      </c>
      <c r="L10" s="73">
        <v>0.69899999999999995</v>
      </c>
      <c r="M10" s="73">
        <v>0.79749999999999999</v>
      </c>
      <c r="N10" s="73">
        <v>0.78849999999999998</v>
      </c>
      <c r="O10" s="73">
        <v>0.79159999999999997</v>
      </c>
      <c r="P10" s="73">
        <v>0.79720000000000002</v>
      </c>
      <c r="Q10" s="73">
        <v>0.7994</v>
      </c>
      <c r="R10" s="73">
        <v>0.79079999999999995</v>
      </c>
      <c r="S10" s="73">
        <v>0.77969999999999995</v>
      </c>
      <c r="T10" s="73">
        <v>0.7893</v>
      </c>
      <c r="U10" s="73">
        <v>0.79049999999999998</v>
      </c>
    </row>
    <row r="11" spans="2:21" ht="33" customHeight="1" x14ac:dyDescent="0.2">
      <c r="B11" s="80" t="s">
        <v>40</v>
      </c>
      <c r="C11" s="78">
        <v>0.91</v>
      </c>
      <c r="D11" s="79" t="s">
        <v>56</v>
      </c>
      <c r="E11" s="79" t="s">
        <v>59</v>
      </c>
      <c r="F11" s="79">
        <v>0.90290000000000004</v>
      </c>
      <c r="G11" s="79">
        <v>0.91849999999999998</v>
      </c>
      <c r="H11" s="79">
        <v>0.92030000000000001</v>
      </c>
      <c r="I11" s="79">
        <v>0.9073</v>
      </c>
      <c r="J11" s="79">
        <v>0.90749999999999997</v>
      </c>
      <c r="K11" s="79">
        <v>0.90920000000000001</v>
      </c>
      <c r="L11" s="79">
        <v>0.90159999999999996</v>
      </c>
      <c r="M11" s="79">
        <v>0.84489999999999998</v>
      </c>
      <c r="N11" s="79">
        <v>0.90249999999999997</v>
      </c>
      <c r="O11" s="79">
        <v>0.91020000000000001</v>
      </c>
      <c r="P11" s="79">
        <v>0.91180000000000005</v>
      </c>
      <c r="Q11" s="79">
        <v>0.90859999999999996</v>
      </c>
      <c r="R11" s="79">
        <v>0.91010000000000002</v>
      </c>
      <c r="S11" s="79">
        <v>0.9073</v>
      </c>
      <c r="T11" s="79">
        <v>0.90569999999999995</v>
      </c>
      <c r="U11" s="79">
        <v>0.90559999999999996</v>
      </c>
    </row>
    <row r="12" spans="2:21" ht="48" x14ac:dyDescent="0.2">
      <c r="B12" s="51"/>
      <c r="C12" s="59"/>
      <c r="D12" s="73"/>
      <c r="E12" s="82" t="s">
        <v>67</v>
      </c>
      <c r="F12" s="82" t="s">
        <v>66</v>
      </c>
      <c r="G12" s="82" t="s">
        <v>68</v>
      </c>
      <c r="H12" s="82" t="s">
        <v>70</v>
      </c>
      <c r="I12" s="82" t="s">
        <v>71</v>
      </c>
      <c r="J12" s="82" t="s">
        <v>72</v>
      </c>
      <c r="K12" s="82" t="s">
        <v>73</v>
      </c>
      <c r="L12" s="82" t="s">
        <v>74</v>
      </c>
      <c r="M12" s="82" t="s">
        <v>75</v>
      </c>
      <c r="N12" s="82" t="s">
        <v>76</v>
      </c>
      <c r="O12" s="82" t="s">
        <v>77</v>
      </c>
      <c r="P12" s="82" t="s">
        <v>78</v>
      </c>
      <c r="Q12" s="82" t="s">
        <v>79</v>
      </c>
      <c r="R12" s="82" t="s">
        <v>80</v>
      </c>
      <c r="S12" s="82" t="s">
        <v>86</v>
      </c>
      <c r="T12" s="82" t="s">
        <v>85</v>
      </c>
      <c r="U12" s="82" t="s">
        <v>87</v>
      </c>
    </row>
    <row r="13" spans="2:21" ht="15.75" x14ac:dyDescent="0.25">
      <c r="B13" s="52" t="s">
        <v>55</v>
      </c>
      <c r="C13" s="59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2:21" ht="15" x14ac:dyDescent="0.2">
      <c r="B14" s="51" t="s">
        <v>41</v>
      </c>
      <c r="C14" s="59">
        <v>0.99199999999999999</v>
      </c>
      <c r="D14" s="74">
        <v>0.99299999999999999</v>
      </c>
      <c r="E14" s="74">
        <v>0.99470000000000003</v>
      </c>
      <c r="F14" s="74">
        <v>0.997</v>
      </c>
      <c r="G14" s="74">
        <f>746231/(820+746231+782+110+108)</f>
        <v>0.99756701080541299</v>
      </c>
      <c r="H14" s="74">
        <v>0.997</v>
      </c>
      <c r="I14" s="74">
        <v>0.99509999999999998</v>
      </c>
      <c r="J14" s="74">
        <v>0.996</v>
      </c>
      <c r="K14" s="74">
        <v>0.996</v>
      </c>
      <c r="L14" s="74">
        <v>0.995</v>
      </c>
      <c r="M14" s="74">
        <v>0.996</v>
      </c>
      <c r="N14" s="74">
        <v>0.997</v>
      </c>
      <c r="O14" s="74">
        <v>0.995</v>
      </c>
      <c r="P14" s="74">
        <v>0.996</v>
      </c>
      <c r="Q14" s="74">
        <v>0.997</v>
      </c>
      <c r="R14" s="74">
        <v>0.997</v>
      </c>
      <c r="S14" s="74">
        <v>0.996</v>
      </c>
      <c r="T14" s="74">
        <v>0.99399999999999999</v>
      </c>
      <c r="U14" s="74">
        <v>0.996</v>
      </c>
    </row>
    <row r="15" spans="2:21" ht="15" x14ac:dyDescent="0.2">
      <c r="B15" s="51" t="s">
        <v>42</v>
      </c>
      <c r="C15" s="59">
        <v>3.0000000000000001E-3</v>
      </c>
      <c r="D15" s="74">
        <v>5.0000000000000001E-3</v>
      </c>
      <c r="E15" s="74">
        <v>4.0000000000000001E-3</v>
      </c>
      <c r="F15" s="74">
        <v>2E-3</v>
      </c>
      <c r="G15" s="74">
        <f>1-G14-G16</f>
        <v>1.3368072497730865E-3</v>
      </c>
      <c r="H15" s="74">
        <v>2E-3</v>
      </c>
      <c r="I15" s="74">
        <v>4.0000000000000001E-3</v>
      </c>
      <c r="J15" s="74">
        <v>2E-3</v>
      </c>
      <c r="K15" s="74">
        <v>2E-3</v>
      </c>
      <c r="L15" s="74">
        <v>4.0000000000000001E-3</v>
      </c>
      <c r="M15" s="74">
        <v>2E-3</v>
      </c>
      <c r="N15" s="74">
        <v>2E-3</v>
      </c>
      <c r="O15" s="74">
        <v>4.0000000000000001E-3</v>
      </c>
      <c r="P15" s="74">
        <v>2E-3</v>
      </c>
      <c r="Q15" s="74">
        <v>2E-3</v>
      </c>
      <c r="R15" s="74">
        <v>2E-3</v>
      </c>
      <c r="S15" s="74">
        <v>2E-3</v>
      </c>
      <c r="T15" s="74">
        <v>4.0000000000000001E-3</v>
      </c>
      <c r="U15" s="74">
        <v>2E-3</v>
      </c>
    </row>
    <row r="16" spans="2:21" ht="15" x14ac:dyDescent="0.2">
      <c r="B16" s="51" t="s">
        <v>54</v>
      </c>
      <c r="C16" s="59">
        <f>1-C14-C15</f>
        <v>5.000000000000007E-3</v>
      </c>
      <c r="D16" s="74">
        <v>2E-3</v>
      </c>
      <c r="E16" s="74">
        <v>1.2999999999999713E-3</v>
      </c>
      <c r="F16" s="74">
        <f>1-F14-F15</f>
        <v>1.0000000000000026E-3</v>
      </c>
      <c r="G16" s="74">
        <f>820/(820+746231+782+110+108)</f>
        <v>1.0961819448139232E-3</v>
      </c>
      <c r="H16" s="74">
        <v>5.9999999999999995E-4</v>
      </c>
      <c r="I16" s="74">
        <v>1.1999999999999999E-3</v>
      </c>
      <c r="J16" s="74">
        <v>2E-3</v>
      </c>
      <c r="K16" s="74">
        <v>2E-3</v>
      </c>
      <c r="L16" s="74">
        <v>1E-3</v>
      </c>
      <c r="M16" s="74">
        <v>2E-3</v>
      </c>
      <c r="N16" s="74">
        <v>1E-3</v>
      </c>
      <c r="O16" s="74">
        <v>1E-3</v>
      </c>
      <c r="P16" s="74">
        <v>2E-3</v>
      </c>
      <c r="Q16" s="74">
        <v>1.1999999999999999E-3</v>
      </c>
      <c r="R16" s="74">
        <v>1E-3</v>
      </c>
      <c r="S16" s="74">
        <v>2E-3</v>
      </c>
      <c r="T16" s="74">
        <v>2E-3</v>
      </c>
      <c r="U16" s="74">
        <v>1.5E-3</v>
      </c>
    </row>
    <row r="17" spans="2:21" ht="15" x14ac:dyDescent="0.2">
      <c r="B17" s="51"/>
      <c r="C17" s="59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2:21" ht="15" x14ac:dyDescent="0.2">
      <c r="B18" s="49" t="s">
        <v>45</v>
      </c>
      <c r="C18" s="60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 ht="15.75" x14ac:dyDescent="0.25">
      <c r="B19" s="50" t="s">
        <v>46</v>
      </c>
      <c r="C19" s="5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2:21" ht="15" x14ac:dyDescent="0.2">
      <c r="B20" s="51" t="s">
        <v>41</v>
      </c>
      <c r="C20" s="61">
        <v>0.998</v>
      </c>
      <c r="D20" s="70">
        <v>0.99960000000000004</v>
      </c>
      <c r="E20" s="70">
        <v>0.99775226095327629</v>
      </c>
      <c r="F20" s="70">
        <v>0.99820203616191283</v>
      </c>
      <c r="G20" s="70">
        <v>0.99809999999999999</v>
      </c>
      <c r="H20" s="70">
        <v>0.99850204509148877</v>
      </c>
      <c r="I20" s="70">
        <v>0.99881505537801041</v>
      </c>
      <c r="J20" s="83">
        <v>0.99903713798395122</v>
      </c>
      <c r="K20" s="83">
        <f>51097623/51145898</f>
        <v>0.99905613153962025</v>
      </c>
      <c r="L20" s="83">
        <v>0.99902405941119166</v>
      </c>
      <c r="M20" s="83">
        <v>0.9985821022821797</v>
      </c>
      <c r="N20" s="83">
        <v>0.999</v>
      </c>
      <c r="O20" s="83">
        <f>(55430899/55481680)</f>
        <v>0.99908472490378808</v>
      </c>
      <c r="P20" s="83">
        <v>0.9980702402820556</v>
      </c>
      <c r="Q20" s="83">
        <v>0.99846439063694825</v>
      </c>
      <c r="R20" s="83">
        <v>0.99860000000000004</v>
      </c>
      <c r="S20" s="83">
        <f>55327888/55427185</f>
        <v>0.99820851446812608</v>
      </c>
      <c r="T20" s="83">
        <v>0.99864039735787979</v>
      </c>
      <c r="U20" s="83">
        <f>50913553/51009531</f>
        <v>0.99811843006358947</v>
      </c>
    </row>
    <row r="21" spans="2:21" ht="15" x14ac:dyDescent="0.2">
      <c r="B21" s="51" t="s">
        <v>42</v>
      </c>
      <c r="C21" s="76">
        <f>1-C20-C22</f>
        <v>2.0000000000000183E-4</v>
      </c>
      <c r="D21" s="70">
        <v>2.0000000000000001E-4</v>
      </c>
      <c r="E21" s="70">
        <v>1.2005616726303838E-4</v>
      </c>
      <c r="F21" s="70">
        <v>1E-4</v>
      </c>
      <c r="G21" s="70">
        <v>6.0884921440249821E-5</v>
      </c>
      <c r="H21" s="70">
        <v>5.8806757964138725E-5</v>
      </c>
      <c r="I21" s="70">
        <v>1E-4</v>
      </c>
      <c r="J21" s="83">
        <v>1E-4</v>
      </c>
      <c r="K21" s="83">
        <v>1E-4</v>
      </c>
      <c r="L21" s="83">
        <v>1E-4</v>
      </c>
      <c r="M21" s="83">
        <v>2.0000000000000001E-4</v>
      </c>
      <c r="N21" s="83">
        <v>1E-4</v>
      </c>
      <c r="O21" s="83">
        <v>1E-4</v>
      </c>
      <c r="P21" s="83">
        <v>1E-4</v>
      </c>
      <c r="Q21" s="83">
        <v>1E-4</v>
      </c>
      <c r="R21" s="83">
        <v>1E-4</v>
      </c>
      <c r="S21" s="83">
        <v>4.0000000000000002E-4</v>
      </c>
      <c r="T21" s="83">
        <v>1E-4</v>
      </c>
      <c r="U21" s="83">
        <v>1E-4</v>
      </c>
    </row>
    <row r="22" spans="2:21" ht="15" x14ac:dyDescent="0.2">
      <c r="B22" s="51" t="s">
        <v>54</v>
      </c>
      <c r="C22" s="61">
        <v>1.8E-3</v>
      </c>
      <c r="D22" s="70">
        <v>2.0000000000000001E-4</v>
      </c>
      <c r="E22" s="70">
        <v>2.1276828794606685E-3</v>
      </c>
      <c r="F22" s="70">
        <v>1.7309817527928167E-3</v>
      </c>
      <c r="G22" s="70">
        <v>1.7510094477646751E-3</v>
      </c>
      <c r="H22" s="70">
        <v>1.4391481505470955E-3</v>
      </c>
      <c r="I22" s="70">
        <v>1.110991671073014E-3</v>
      </c>
      <c r="J22" s="83">
        <v>8.7965742512761697E-4</v>
      </c>
      <c r="K22" s="83">
        <v>8.0000000000000004E-4</v>
      </c>
      <c r="L22" s="83">
        <v>9.0809006688112224E-4</v>
      </c>
      <c r="M22" s="83">
        <v>1.350532199311958E-3</v>
      </c>
      <c r="N22" s="83">
        <v>8.5795468633002912E-4</v>
      </c>
      <c r="O22" s="83">
        <v>8.0000000000000004E-4</v>
      </c>
      <c r="P22" s="83">
        <v>1.8E-3</v>
      </c>
      <c r="Q22" s="83">
        <v>1.4E-3</v>
      </c>
      <c r="R22" s="83">
        <v>1.2999999999999999E-3</v>
      </c>
      <c r="S22" s="83">
        <f>(3565+75524)/55427185</f>
        <v>1.4268990929270538E-3</v>
      </c>
      <c r="T22" s="83">
        <v>1.3220642018461051E-3</v>
      </c>
      <c r="U22" s="83">
        <f>(1608+91510)/51009531</f>
        <v>1.8255019831489923E-3</v>
      </c>
    </row>
    <row r="23" spans="2:21" ht="15" x14ac:dyDescent="0.2">
      <c r="B23" s="53"/>
      <c r="C23" s="59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2:21" ht="15" x14ac:dyDescent="0.2">
      <c r="B24" s="49" t="s">
        <v>21</v>
      </c>
      <c r="C24" s="60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 ht="15.75" x14ac:dyDescent="0.25">
      <c r="B25" s="50" t="s">
        <v>43</v>
      </c>
      <c r="C25" s="5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2:21" ht="15" x14ac:dyDescent="0.2">
      <c r="B26" s="51" t="s">
        <v>44</v>
      </c>
      <c r="C26" s="59">
        <v>0.92</v>
      </c>
      <c r="D26" s="54">
        <v>0.93</v>
      </c>
      <c r="E26" s="54">
        <v>0.92</v>
      </c>
      <c r="F26" s="54">
        <v>0.92</v>
      </c>
      <c r="G26" s="54">
        <v>0.92</v>
      </c>
      <c r="H26" s="54">
        <v>0.93</v>
      </c>
      <c r="I26" s="54">
        <v>0.93</v>
      </c>
      <c r="J26" s="54">
        <v>0.92</v>
      </c>
      <c r="K26" s="54">
        <v>0.91</v>
      </c>
      <c r="L26" s="54">
        <v>0.91</v>
      </c>
      <c r="M26" s="54">
        <v>0.91</v>
      </c>
      <c r="N26" s="54">
        <v>0.93</v>
      </c>
      <c r="O26" s="54">
        <v>0.92</v>
      </c>
      <c r="P26" s="54">
        <v>0.92</v>
      </c>
      <c r="Q26" s="54">
        <v>0.92</v>
      </c>
      <c r="R26" s="54">
        <v>0.93</v>
      </c>
      <c r="S26" s="54">
        <v>0.92</v>
      </c>
      <c r="T26" s="54">
        <v>0.93</v>
      </c>
      <c r="U26" s="54">
        <v>0.92</v>
      </c>
    </row>
    <row r="27" spans="2:21" ht="15" x14ac:dyDescent="0.2">
      <c r="B27" s="53"/>
      <c r="C27" s="5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5" x14ac:dyDescent="0.2">
      <c r="B28" s="49" t="s">
        <v>48</v>
      </c>
      <c r="C28" s="60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 ht="18.75" x14ac:dyDescent="0.25">
      <c r="B29" s="50" t="s">
        <v>49</v>
      </c>
      <c r="C29" s="62">
        <v>2.9000000000000001E-2</v>
      </c>
      <c r="D29" s="81" t="s">
        <v>58</v>
      </c>
      <c r="E29" s="81" t="s">
        <v>63</v>
      </c>
      <c r="F29" s="81" t="s">
        <v>64</v>
      </c>
      <c r="G29" s="81">
        <v>3.1399999999999997E-2</v>
      </c>
      <c r="H29" s="81">
        <v>2.7E-2</v>
      </c>
      <c r="I29" s="81">
        <v>2.6599999999999999E-2</v>
      </c>
      <c r="J29" s="81">
        <v>2.1499999999999998E-2</v>
      </c>
      <c r="K29" s="81">
        <v>2.9399999999999999E-2</v>
      </c>
      <c r="L29" s="81">
        <v>2.5100000000000001E-2</v>
      </c>
      <c r="M29" s="81">
        <v>3.5400000000000001E-2</v>
      </c>
      <c r="N29" s="81">
        <v>3.6799999999999999E-2</v>
      </c>
      <c r="O29" s="81">
        <v>3.0499999999999999E-2</v>
      </c>
      <c r="P29" s="81">
        <v>2.86E-2</v>
      </c>
      <c r="Q29" s="81">
        <v>2.5999999999999999E-2</v>
      </c>
      <c r="R29" s="81">
        <v>2.35E-2</v>
      </c>
      <c r="S29" s="81">
        <v>2.8299999999999999E-2</v>
      </c>
      <c r="T29" s="81">
        <v>2.6599999999999999E-2</v>
      </c>
      <c r="U29" s="81">
        <v>2.1100000000000001E-2</v>
      </c>
    </row>
    <row r="30" spans="2:21" ht="15.75" x14ac:dyDescent="0.25">
      <c r="B30" s="52"/>
      <c r="C30" s="6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2:21" ht="15" x14ac:dyDescent="0.2">
      <c r="B31" s="49" t="s">
        <v>14</v>
      </c>
      <c r="C31" s="59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2:21" ht="18.75" x14ac:dyDescent="0.25">
      <c r="B32" s="52" t="s">
        <v>39</v>
      </c>
      <c r="C32" s="62">
        <v>3.7999999999999999E-2</v>
      </c>
      <c r="D32" s="75" t="s">
        <v>57</v>
      </c>
      <c r="E32" s="75">
        <v>3.7074974966822057E-2</v>
      </c>
      <c r="F32" s="75">
        <v>3.3531344951294159E-2</v>
      </c>
      <c r="G32" s="75">
        <f>(25172+10418+5154)/981032</f>
        <v>4.1531774702558123E-2</v>
      </c>
      <c r="H32" s="75">
        <f>(24051+9927+6011)/983067</f>
        <v>4.0677797138953906E-2</v>
      </c>
      <c r="I32" s="75">
        <v>4.3942911037515235E-2</v>
      </c>
      <c r="J32" s="75">
        <v>3.9887427442650628E-2</v>
      </c>
      <c r="K32" s="75">
        <f>(24779+10867+5608)/956607</f>
        <v>4.3125337782391304E-2</v>
      </c>
      <c r="L32" s="75">
        <f>(24011+11268+5163)/950936</f>
        <v>4.2528624428983655E-2</v>
      </c>
      <c r="M32" s="75">
        <f>(26490+10587+6857)/1045652</f>
        <v>4.2015890563973479E-2</v>
      </c>
      <c r="N32" s="75">
        <f>(27854+16016+12051)/1384040</f>
        <v>4.0404179069969078E-2</v>
      </c>
      <c r="O32" s="75">
        <f>(26108+16387+7084)/1060173</f>
        <v>4.6765009107004235E-2</v>
      </c>
      <c r="P32" s="75">
        <f>(27359+15997+6972)/1069524</f>
        <v>4.7056447541149148E-2</v>
      </c>
      <c r="Q32" s="75">
        <f>(27242+13538+6360)/986916</f>
        <v>4.7764956693376132E-2</v>
      </c>
      <c r="R32" s="75">
        <f>(25955+11774+5718)/998015</f>
        <v>4.3533413826445495E-2</v>
      </c>
      <c r="S32" s="75">
        <f>(24467+11328+5253)/959288</f>
        <v>4.2790069301398538E-2</v>
      </c>
      <c r="T32" s="75">
        <f>(25284+10061+5132)/1008722</f>
        <v>4.0127012199595129E-2</v>
      </c>
      <c r="U32" s="75">
        <f>(25513+11380+5363)/1058701</f>
        <v>3.9913063272822069E-2</v>
      </c>
    </row>
    <row r="33" spans="2:21" ht="16.5" thickBot="1" x14ac:dyDescent="0.3">
      <c r="B33" s="56"/>
      <c r="C33" s="63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5" spans="2:21" ht="25.5" customHeight="1" x14ac:dyDescent="0.2">
      <c r="B35" s="90" t="s">
        <v>60</v>
      </c>
      <c r="C35" s="90"/>
      <c r="D35" s="90"/>
      <c r="E35" s="90"/>
    </row>
    <row r="36" spans="2:21" ht="34.5" customHeight="1" x14ac:dyDescent="0.2">
      <c r="B36" s="90" t="s">
        <v>62</v>
      </c>
      <c r="C36" s="90"/>
      <c r="D36" s="90"/>
      <c r="E36" s="90"/>
    </row>
    <row r="37" spans="2:21" ht="38.25" customHeight="1" x14ac:dyDescent="0.2">
      <c r="B37" s="90" t="s">
        <v>69</v>
      </c>
      <c r="C37" s="90"/>
      <c r="D37" s="90"/>
      <c r="E37" s="90"/>
    </row>
    <row r="38" spans="2:21" ht="36" customHeight="1" x14ac:dyDescent="0.2">
      <c r="B38" s="90"/>
      <c r="C38" s="90"/>
      <c r="D38" s="90"/>
      <c r="E38" s="90"/>
    </row>
  </sheetData>
  <mergeCells count="9">
    <mergeCell ref="B1:P1"/>
    <mergeCell ref="B2:U2"/>
    <mergeCell ref="B4:U4"/>
    <mergeCell ref="B5:U5"/>
    <mergeCell ref="B38:E38"/>
    <mergeCell ref="B35:E35"/>
    <mergeCell ref="B37:E37"/>
    <mergeCell ref="B36:E36"/>
    <mergeCell ref="D6:U6"/>
  </mergeCells>
  <pageMargins left="0.7" right="0.7" top="0.75" bottom="0.75" header="0.3" footer="0.3"/>
  <pageSetup scale="26" orientation="landscape" r:id="rId1"/>
  <headerFooter>
    <oddFooter>&amp;L&amp;1#&amp;"Calibri"&amp;10 DTCC Public (White)</oddFooter>
  </headerFooter>
  <rowBreaks count="1" manualBreakCount="1">
    <brk id="11" max="20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H17" sqref="H17"/>
    </sheetView>
  </sheetViews>
  <sheetFormatPr defaultRowHeight="12.75" x14ac:dyDescent="0.2"/>
  <sheetData>
    <row r="2" spans="1:1" x14ac:dyDescent="0.2">
      <c r="A2" t="s">
        <v>81</v>
      </c>
    </row>
    <row r="3" spans="1:1" x14ac:dyDescent="0.2">
      <c r="A3" s="18">
        <f>55327888/55427185</f>
        <v>0.99820851446812608</v>
      </c>
    </row>
    <row r="4" spans="1:1" x14ac:dyDescent="0.2">
      <c r="A4" s="18">
        <f>3565/55427185</f>
        <v>6.431861910360412E-5</v>
      </c>
    </row>
    <row r="5" spans="1:1" x14ac:dyDescent="0.2">
      <c r="A5" s="18">
        <f>75524/55427185</f>
        <v>1.3625804738234496E-3</v>
      </c>
    </row>
    <row r="6" spans="1:1" x14ac:dyDescent="0.2">
      <c r="A6" s="18">
        <f>1-A3-A4-A5</f>
        <v>3.6458643894686157E-4</v>
      </c>
    </row>
    <row r="8" spans="1:1" x14ac:dyDescent="0.2">
      <c r="A8" t="s">
        <v>82</v>
      </c>
    </row>
    <row r="9" spans="1:1" x14ac:dyDescent="0.2">
      <c r="A9">
        <v>99.6</v>
      </c>
    </row>
    <row r="10" spans="1:1" x14ac:dyDescent="0.2">
      <c r="A10">
        <v>0.2</v>
      </c>
    </row>
    <row r="11" spans="1:1" x14ac:dyDescent="0.2">
      <c r="A11">
        <v>0.2</v>
      </c>
    </row>
    <row r="13" spans="1:1" x14ac:dyDescent="0.2">
      <c r="A13" t="s">
        <v>83</v>
      </c>
    </row>
    <row r="14" spans="1:1" x14ac:dyDescent="0.2">
      <c r="A14" t="s">
        <v>84</v>
      </c>
    </row>
    <row r="17" spans="5:5" x14ac:dyDescent="0.2">
      <c r="E17" s="18"/>
    </row>
    <row r="18" spans="5:5" x14ac:dyDescent="0.2">
      <c r="E18" s="18"/>
    </row>
    <row r="19" spans="5:5" x14ac:dyDescent="0.2">
      <c r="E19" s="18"/>
    </row>
    <row r="20" spans="5:5" x14ac:dyDescent="0.2">
      <c r="E20" s="18"/>
    </row>
  </sheetData>
  <pageMargins left="0.7" right="0.7" top="0.75" bottom="0.75" header="0.3" footer="0.3"/>
  <pageSetup orientation="portrait" r:id="rId1"/>
  <headerFooter>
    <oddFooter>&amp;L&amp;1#&amp;"Calibri"&amp;10 DTCC Public (White)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90" verticalDpi="90" r:id="rId1"/>
  <headerFooter>
    <oddFooter>&amp;L&amp;1#&amp;"Calibri"&amp;10 DTCC Public (White)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90" verticalDpi="90" r:id="rId1"/>
  <headerFooter>
    <oddFooter>&amp;L&amp;1#&amp;"Calibri"&amp;10 DTCC Public (White)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90" verticalDpi="90" r:id="rId1"/>
  <headerFooter>
    <oddFooter>&amp;L&amp;1#&amp;"Calibri"&amp;10 DTCC Public (White)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Sheet1</vt:lpstr>
      <vt:lpstr>Sheet3</vt:lpstr>
      <vt:lpstr>Sheet2</vt:lpstr>
      <vt:lpstr>stats</vt:lpstr>
      <vt:lpstr>Sheet5</vt:lpstr>
      <vt:lpstr>Sheet7</vt:lpstr>
      <vt:lpstr>Sheet6</vt:lpstr>
      <vt:lpstr>Sheet4</vt:lpstr>
      <vt:lpstr>stats!Print_Area</vt:lpstr>
    </vt:vector>
  </TitlesOfParts>
  <Company>DTCC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Abhardwa</dc:creator>
  <cp:lastModifiedBy>Abhardwa</cp:lastModifiedBy>
  <cp:lastPrinted>2017-09-07T15:02:12Z</cp:lastPrinted>
  <dcterms:created xsi:type="dcterms:W3CDTF">2017-08-07T18:22:15Z</dcterms:created>
  <dcterms:modified xsi:type="dcterms:W3CDTF">2017-10-02T15:16:59Z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823a16b-a30b-4b34-8886-728ecf81b33e_Enabled">
    <vt:lpwstr>True</vt:lpwstr>
  </property>
  <property fmtid="{D5CDD505-2E9C-101B-9397-08002B2CF9AE}" pid="5" name="MSIP_Label_e823a16b-a30b-4b34-8886-728ecf81b33e_SiteId">
    <vt:lpwstr>0465519d-7f55-4d47-998b-55e2a86f04a8</vt:lpwstr>
  </property>
  <property fmtid="{D5CDD505-2E9C-101B-9397-08002B2CF9AE}" pid="6" name="MSIP_Label_e823a16b-a30b-4b34-8886-728ecf81b33e_Ref">
    <vt:lpwstr>https://api.informationprotection.azure.com/api/0465519d-7f55-4d47-998b-55e2a86f04a8</vt:lpwstr>
  </property>
  <property fmtid="{D5CDD505-2E9C-101B-9397-08002B2CF9AE}" pid="7" name="MSIP_Label_e823a16b-a30b-4b34-8886-728ecf81b33e_SetBy">
    <vt:lpwstr>abhardwaj@dtcc.com</vt:lpwstr>
  </property>
  <property fmtid="{D5CDD505-2E9C-101B-9397-08002B2CF9AE}" pid="8" name="MSIP_Label_e823a16b-a30b-4b34-8886-728ecf81b33e_SetDate">
    <vt:lpwstr>2017-08-07T14:53:50.9771401-04:00</vt:lpwstr>
  </property>
  <property fmtid="{D5CDD505-2E9C-101B-9397-08002B2CF9AE}" pid="9" name="MSIP_Label_e823a16b-a30b-4b34-8886-728ecf81b33e_Name">
    <vt:lpwstr>DTCC Public (White)</vt:lpwstr>
  </property>
  <property fmtid="{D5CDD505-2E9C-101B-9397-08002B2CF9AE}" pid="10" name="MSIP_Label_e823a16b-a30b-4b34-8886-728ecf81b33e_Application">
    <vt:lpwstr>Microsoft Azure Information Protection</vt:lpwstr>
  </property>
  <property fmtid="{D5CDD505-2E9C-101B-9397-08002B2CF9AE}" pid="11" name="MSIP_Label_e823a16b-a30b-4b34-8886-728ecf81b33e_Extended_MSFT_Method">
    <vt:lpwstr>Manual</vt:lpwstr>
  </property>
  <property fmtid="{D5CDD505-2E9C-101B-9397-08002B2CF9AE}" pid="12" name="MSIP_Label_242c581c-cd59-41e0-bc87-8ec6be11c54e_Enabled">
    <vt:lpwstr>True</vt:lpwstr>
  </property>
  <property fmtid="{D5CDD505-2E9C-101B-9397-08002B2CF9AE}" pid="13" name="MSIP_Label_242c581c-cd59-41e0-bc87-8ec6be11c54e_SiteId">
    <vt:lpwstr>0465519d-7f55-4d47-998b-55e2a86f04a8</vt:lpwstr>
  </property>
  <property fmtid="{D5CDD505-2E9C-101B-9397-08002B2CF9AE}" pid="14" name="MSIP_Label_242c581c-cd59-41e0-bc87-8ec6be11c54e_Ref">
    <vt:lpwstr>https://api.informationprotection.azure.com/api/0465519d-7f55-4d47-998b-55e2a86f04a8</vt:lpwstr>
  </property>
  <property fmtid="{D5CDD505-2E9C-101B-9397-08002B2CF9AE}" pid="15" name="MSIP_Label_242c581c-cd59-41e0-bc87-8ec6be11c54e_SetBy">
    <vt:lpwstr>abhardwaj@dtcc.com</vt:lpwstr>
  </property>
  <property fmtid="{D5CDD505-2E9C-101B-9397-08002B2CF9AE}" pid="16" name="MSIP_Label_242c581c-cd59-41e0-bc87-8ec6be11c54e_SetDate">
    <vt:lpwstr>2017-08-07T14:53:50.9781402-04:00</vt:lpwstr>
  </property>
  <property fmtid="{D5CDD505-2E9C-101B-9397-08002B2CF9AE}" pid="17" name="MSIP_Label_242c581c-cd59-41e0-bc87-8ec6be11c54e_Name">
    <vt:lpwstr>Default Marking</vt:lpwstr>
  </property>
  <property fmtid="{D5CDD505-2E9C-101B-9397-08002B2CF9AE}" pid="18" name="MSIP_Label_242c581c-cd59-41e0-bc87-8ec6be11c54e_Application">
    <vt:lpwstr>Microsoft Azure Information Protection</vt:lpwstr>
  </property>
  <property fmtid="{D5CDD505-2E9C-101B-9397-08002B2CF9AE}" pid="19" name="MSIP_Label_242c581c-cd59-41e0-bc87-8ec6be11c54e_Extended_MSFT_Method">
    <vt:lpwstr>Manual</vt:lpwstr>
  </property>
  <property fmtid="{D5CDD505-2E9C-101B-9397-08002B2CF9AE}" pid="20" name="MSIP_Label_242c581c-cd59-41e0-bc87-8ec6be11c54e_Parent">
    <vt:lpwstr>e823a16b-a30b-4b34-8886-728ecf81b33e</vt:lpwstr>
  </property>
  <property fmtid="{D5CDD505-2E9C-101B-9397-08002B2CF9AE}" pid="21" name="Sensitivity">
    <vt:lpwstr>DTCC Public (White) Default Marking</vt:lpwstr>
  </property>
</Properties>
</file>